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330" yWindow="-15" windowWidth="20610" windowHeight="11640" tabRatio="738" activeTab="2"/>
  </bookViews>
  <sheets>
    <sheet name="Research Notes" sheetId="54" r:id="rId1"/>
    <sheet name="MA" sheetId="1" r:id="rId2"/>
    <sheet name="CLA Service Area Charts" sheetId="56" r:id="rId3"/>
    <sheet name="CLA Area Total" sheetId="55" r:id="rId4"/>
    <sheet name="1" sheetId="57" r:id="rId5"/>
    <sheet name="2" sheetId="7" r:id="rId6"/>
    <sheet name="3" sheetId="58" r:id="rId7"/>
    <sheet name="4" sheetId="69" r:id="rId8"/>
    <sheet name="5" sheetId="59" r:id="rId9"/>
    <sheet name="6" sheetId="60" r:id="rId10"/>
    <sheet name="7" sheetId="61" r:id="rId11"/>
    <sheet name="8" sheetId="62" r:id="rId12"/>
    <sheet name="9" sheetId="63" r:id="rId13"/>
    <sheet name="10" sheetId="64" r:id="rId14"/>
    <sheet name="11" sheetId="65" r:id="rId15"/>
    <sheet name="12" sheetId="66" r:id="rId16"/>
  </sheets>
  <definedNames>
    <definedName name="_xlnm.Print_Area" localSheetId="3">'CLA Area Total'!$A$1:$G$165</definedName>
    <definedName name="_xlnm.Print_Area" localSheetId="2">'CLA Service Area Charts'!$A$1:$G$102</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C48" i="56" l="1"/>
  <c r="C47" i="56"/>
  <c r="B49" i="56"/>
  <c r="C40" i="56"/>
  <c r="C39" i="56"/>
  <c r="B33" i="56"/>
  <c r="B41" i="56"/>
  <c r="C32" i="56"/>
  <c r="C31" i="56"/>
  <c r="C30" i="56"/>
  <c r="C29" i="56"/>
  <c r="C28" i="56"/>
  <c r="C27" i="56"/>
  <c r="C26" i="56"/>
  <c r="C19" i="56"/>
  <c r="C18" i="56"/>
  <c r="C17" i="56"/>
  <c r="C16" i="56"/>
  <c r="C15" i="56"/>
  <c r="C14" i="56"/>
  <c r="C13" i="56"/>
  <c r="B20" i="56"/>
  <c r="C6" i="56"/>
  <c r="C5" i="56"/>
  <c r="B7" i="56"/>
  <c r="G86" i="55"/>
  <c r="G87" i="55"/>
  <c r="G88" i="55"/>
  <c r="G89" i="55"/>
  <c r="G90" i="55"/>
  <c r="G91" i="55"/>
  <c r="G92" i="55"/>
  <c r="G93" i="55"/>
  <c r="G94" i="55"/>
  <c r="G95" i="55"/>
  <c r="G96" i="55"/>
  <c r="G97" i="55"/>
  <c r="G98" i="55"/>
  <c r="G99" i="55"/>
  <c r="G100" i="55"/>
  <c r="G101" i="55"/>
  <c r="G102" i="55"/>
  <c r="G103" i="55"/>
  <c r="G104" i="55"/>
  <c r="G105" i="55"/>
  <c r="G106" i="55"/>
  <c r="G107" i="55"/>
  <c r="G108" i="55"/>
  <c r="G109" i="55"/>
  <c r="G110" i="55"/>
  <c r="G111" i="55"/>
  <c r="G112" i="55"/>
  <c r="G113" i="55"/>
  <c r="G114" i="55"/>
  <c r="G115" i="55"/>
  <c r="G85" i="55"/>
  <c r="F93" i="55"/>
  <c r="F94" i="55"/>
  <c r="F97" i="55"/>
  <c r="F100" i="55"/>
  <c r="F104" i="55"/>
  <c r="F116" i="55"/>
  <c r="G43" i="55"/>
  <c r="G44" i="55"/>
  <c r="G45" i="55"/>
  <c r="G46" i="55"/>
  <c r="G47" i="55"/>
  <c r="G48" i="55"/>
  <c r="G49" i="55"/>
  <c r="G50" i="55"/>
  <c r="G51" i="55"/>
  <c r="G52" i="55"/>
  <c r="G53" i="55"/>
  <c r="G54" i="55"/>
  <c r="G55" i="55"/>
  <c r="G56" i="55"/>
  <c r="G57" i="55"/>
  <c r="G58" i="55"/>
  <c r="G59" i="55"/>
  <c r="G60" i="55"/>
  <c r="G61" i="55"/>
  <c r="G62" i="55"/>
  <c r="G63" i="55"/>
  <c r="G64" i="55"/>
  <c r="G65" i="55"/>
  <c r="G66" i="55"/>
  <c r="G67" i="55"/>
  <c r="G68" i="55"/>
  <c r="G69" i="55"/>
  <c r="G70" i="55"/>
  <c r="G71" i="55"/>
  <c r="G72" i="55"/>
  <c r="G73" i="55"/>
  <c r="G74" i="55"/>
  <c r="G42" i="55"/>
  <c r="F50" i="55"/>
  <c r="F61" i="55"/>
  <c r="F67" i="55"/>
  <c r="F75" i="55"/>
  <c r="F64" i="56"/>
  <c r="F66" i="56"/>
  <c r="F67" i="56"/>
  <c r="F71" i="56"/>
  <c r="F72" i="56"/>
  <c r="F76" i="56"/>
  <c r="F93" i="56"/>
  <c r="G55" i="56"/>
  <c r="G56" i="56"/>
  <c r="G57" i="56"/>
  <c r="G58" i="56"/>
  <c r="G59" i="56"/>
  <c r="G60" i="56"/>
  <c r="G61" i="56"/>
  <c r="G62" i="56"/>
  <c r="G63" i="56"/>
  <c r="G64" i="56"/>
  <c r="G65" i="56"/>
  <c r="G66" i="56"/>
  <c r="G67" i="56"/>
  <c r="G68" i="56"/>
  <c r="G69" i="56"/>
  <c r="G70" i="56"/>
  <c r="G71" i="56"/>
  <c r="G72" i="56"/>
  <c r="G73" i="56"/>
  <c r="G74" i="56"/>
  <c r="G75" i="56"/>
  <c r="G76" i="56"/>
  <c r="G77" i="56"/>
  <c r="G78" i="56"/>
  <c r="G79" i="56"/>
  <c r="G80" i="56"/>
  <c r="G81" i="56"/>
  <c r="G82" i="56"/>
  <c r="G83" i="56"/>
  <c r="G84" i="56"/>
  <c r="G85" i="56"/>
  <c r="G86" i="56"/>
  <c r="G87" i="56"/>
  <c r="G88" i="56"/>
  <c r="G89" i="56"/>
  <c r="G90" i="56"/>
  <c r="G91" i="56"/>
  <c r="G92" i="56"/>
  <c r="G54" i="56"/>
  <c r="C125" i="55"/>
  <c r="C126" i="55"/>
  <c r="C127" i="55"/>
  <c r="C128" i="55"/>
  <c r="C129" i="55"/>
  <c r="C130" i="55"/>
  <c r="C131" i="55"/>
  <c r="C132" i="55"/>
  <c r="C133" i="55"/>
  <c r="C134" i="55"/>
  <c r="C135" i="55"/>
  <c r="C136" i="55"/>
  <c r="C137" i="55"/>
  <c r="C138" i="55"/>
  <c r="C139" i="55"/>
  <c r="C140" i="55"/>
  <c r="C141" i="55"/>
  <c r="C142" i="55"/>
  <c r="C143" i="55"/>
  <c r="C144" i="55"/>
  <c r="C145" i="55"/>
  <c r="C146" i="55"/>
  <c r="C147" i="55"/>
  <c r="C148" i="55"/>
  <c r="C149" i="55"/>
  <c r="C150" i="55"/>
  <c r="C151" i="55"/>
  <c r="C152" i="55"/>
  <c r="C153" i="55"/>
  <c r="C154" i="55"/>
  <c r="C155" i="55"/>
  <c r="C156" i="55"/>
  <c r="C157" i="55"/>
  <c r="C158" i="55"/>
  <c r="C159" i="55"/>
  <c r="C160" i="55"/>
  <c r="C161" i="55"/>
  <c r="C162" i="55"/>
  <c r="C124" i="55"/>
  <c r="B134" i="55"/>
  <c r="B136" i="55"/>
  <c r="B137" i="55"/>
  <c r="B141" i="55"/>
  <c r="B142" i="55"/>
  <c r="B146" i="55"/>
  <c r="B163" i="55"/>
  <c r="B54" i="56"/>
  <c r="B67" i="56"/>
  <c r="B69" i="56"/>
  <c r="B70" i="56"/>
  <c r="B71" i="56"/>
  <c r="B73" i="56"/>
  <c r="B74" i="56"/>
  <c r="B75" i="56"/>
  <c r="B80" i="56"/>
  <c r="B83" i="56"/>
  <c r="C55" i="56"/>
  <c r="C56" i="56"/>
  <c r="C57" i="56"/>
  <c r="C58" i="56"/>
  <c r="C59" i="56"/>
  <c r="C60" i="56"/>
  <c r="C61" i="56"/>
  <c r="C62" i="56"/>
  <c r="C63" i="56"/>
  <c r="C64" i="56"/>
  <c r="C65" i="56"/>
  <c r="C66" i="56"/>
  <c r="C67" i="56"/>
  <c r="C68" i="56"/>
  <c r="C69" i="56"/>
  <c r="C70" i="56"/>
  <c r="C71" i="56"/>
  <c r="C72" i="56"/>
  <c r="C73" i="56"/>
  <c r="C74" i="56"/>
  <c r="C75" i="56"/>
  <c r="C76" i="56"/>
  <c r="C77" i="56"/>
  <c r="C78" i="56"/>
  <c r="C79" i="56"/>
  <c r="C80" i="56"/>
  <c r="C81" i="56"/>
  <c r="C82" i="56"/>
  <c r="C54" i="56"/>
  <c r="C78" i="55"/>
  <c r="C79" i="55"/>
  <c r="C80" i="55"/>
  <c r="C81" i="55"/>
  <c r="C82" i="55"/>
  <c r="C83" i="55"/>
  <c r="C84" i="55"/>
  <c r="C85" i="55"/>
  <c r="C86" i="55"/>
  <c r="C87" i="55"/>
  <c r="C88" i="55"/>
  <c r="C89" i="55"/>
  <c r="C90" i="55"/>
  <c r="C91" i="55"/>
  <c r="C92" i="55"/>
  <c r="C93" i="55"/>
  <c r="C94" i="55"/>
  <c r="C95" i="55"/>
  <c r="C96" i="55"/>
  <c r="C97" i="55"/>
  <c r="C98" i="55"/>
  <c r="C99" i="55"/>
  <c r="C100" i="55"/>
  <c r="C101" i="55"/>
  <c r="C102" i="55"/>
  <c r="C103" i="55"/>
  <c r="C104" i="55"/>
  <c r="C105" i="55"/>
  <c r="C77" i="55"/>
  <c r="B77" i="55"/>
  <c r="B90" i="55"/>
  <c r="B92" i="55"/>
  <c r="B93" i="55"/>
  <c r="B94" i="55"/>
  <c r="B96" i="55"/>
  <c r="B97" i="55"/>
  <c r="B98" i="55"/>
  <c r="B103" i="55"/>
  <c r="B106" i="55"/>
  <c r="B8" i="55"/>
  <c r="F61" i="69"/>
  <c r="G60" i="69"/>
  <c r="G59" i="69"/>
  <c r="G58" i="69"/>
  <c r="F53" i="69"/>
  <c r="G52" i="69"/>
  <c r="G51" i="69"/>
  <c r="G50" i="69"/>
  <c r="G49" i="69"/>
  <c r="G48" i="69"/>
  <c r="G47" i="69"/>
  <c r="G46" i="69"/>
  <c r="G45" i="69"/>
  <c r="G44" i="69"/>
  <c r="G43" i="69"/>
  <c r="G42" i="69"/>
  <c r="F36" i="69"/>
  <c r="F37" i="69"/>
  <c r="F38" i="69"/>
  <c r="G37" i="69"/>
  <c r="G36" i="69"/>
  <c r="F32" i="69"/>
  <c r="G31" i="69"/>
  <c r="G30" i="69"/>
  <c r="G29" i="69"/>
  <c r="G28" i="69"/>
  <c r="G27" i="69"/>
  <c r="G26" i="69"/>
  <c r="F20" i="69"/>
  <c r="G19" i="69"/>
  <c r="G18" i="69"/>
  <c r="G17" i="69"/>
  <c r="G16" i="69"/>
  <c r="G15" i="69"/>
  <c r="G14" i="69"/>
  <c r="F9" i="69"/>
  <c r="G8" i="69"/>
  <c r="G7" i="69"/>
  <c r="B73" i="69"/>
  <c r="C72" i="69"/>
  <c r="C71" i="69"/>
  <c r="C70" i="69"/>
  <c r="C69" i="69"/>
  <c r="C68" i="69"/>
  <c r="C67" i="69"/>
  <c r="C66" i="69"/>
  <c r="B62" i="69"/>
  <c r="C61" i="69"/>
  <c r="C60" i="69"/>
  <c r="C59" i="69"/>
  <c r="C58" i="69"/>
  <c r="C57" i="69"/>
  <c r="C56" i="69"/>
  <c r="C55" i="69"/>
  <c r="B102" i="69"/>
  <c r="C101" i="69"/>
  <c r="C100" i="69"/>
  <c r="C99" i="69"/>
  <c r="C98" i="69"/>
  <c r="C97" i="69"/>
  <c r="C96" i="69"/>
  <c r="C95" i="69"/>
  <c r="C94" i="69"/>
  <c r="C93" i="69"/>
  <c r="C92" i="69"/>
  <c r="B88" i="69"/>
  <c r="C87" i="69"/>
  <c r="C86" i="69"/>
  <c r="C85" i="69"/>
  <c r="C84" i="69"/>
  <c r="C83" i="69"/>
  <c r="C82" i="69"/>
  <c r="C81" i="69"/>
  <c r="C80" i="69"/>
  <c r="C79" i="69"/>
  <c r="C78" i="69"/>
  <c r="C77" i="69"/>
  <c r="B49" i="69"/>
  <c r="B50" i="69"/>
  <c r="B51" i="69"/>
  <c r="C50" i="69"/>
  <c r="C49" i="69"/>
  <c r="B33" i="69"/>
  <c r="C32" i="69"/>
  <c r="C31" i="69"/>
  <c r="C30" i="69"/>
  <c r="C29" i="69"/>
  <c r="C28" i="69"/>
  <c r="C27" i="69"/>
  <c r="C26" i="69"/>
  <c r="B21" i="69"/>
  <c r="C20" i="69"/>
  <c r="C19" i="69"/>
  <c r="C18" i="69"/>
  <c r="C17" i="69"/>
  <c r="C16" i="69"/>
  <c r="C15" i="69"/>
  <c r="C14" i="69"/>
  <c r="B9" i="69"/>
  <c r="C8" i="69"/>
  <c r="C7" i="69"/>
  <c r="B67" i="55"/>
  <c r="B68" i="55"/>
  <c r="B69" i="55"/>
  <c r="B70" i="55"/>
  <c r="B71" i="55"/>
  <c r="B72" i="55"/>
  <c r="B66" i="55"/>
  <c r="B56" i="55"/>
  <c r="B57" i="55"/>
  <c r="B58" i="55"/>
  <c r="B59" i="55"/>
  <c r="B60" i="55"/>
  <c r="B61" i="55"/>
  <c r="B55" i="55"/>
  <c r="B44" i="55"/>
  <c r="B43" i="55"/>
  <c r="B38" i="55"/>
  <c r="B37" i="55"/>
  <c r="B27" i="55"/>
  <c r="B28" i="55"/>
  <c r="B29" i="55"/>
  <c r="B30" i="55"/>
  <c r="B31" i="55"/>
  <c r="B32" i="55"/>
  <c r="B26" i="55"/>
  <c r="B15" i="55"/>
  <c r="B16" i="55"/>
  <c r="B17" i="55"/>
  <c r="B18" i="55"/>
  <c r="B19" i="55"/>
  <c r="B20" i="55"/>
  <c r="B14" i="55"/>
  <c r="F27" i="55"/>
  <c r="F28" i="55"/>
  <c r="F29" i="55"/>
  <c r="F30" i="55"/>
  <c r="F32" i="57"/>
  <c r="F32" i="60"/>
  <c r="F32" i="61"/>
  <c r="F32" i="62"/>
  <c r="F32" i="63"/>
  <c r="F32" i="7"/>
  <c r="F32" i="58"/>
  <c r="F32" i="59"/>
  <c r="F32" i="64"/>
  <c r="F32" i="65"/>
  <c r="F32" i="66"/>
  <c r="F31" i="55"/>
  <c r="F26" i="55"/>
  <c r="F15" i="55"/>
  <c r="F16" i="55"/>
  <c r="F17" i="55"/>
  <c r="F18" i="55"/>
  <c r="F19" i="55"/>
  <c r="F14" i="55"/>
  <c r="F8" i="55"/>
  <c r="F7" i="55"/>
  <c r="B9" i="60"/>
  <c r="B7" i="55"/>
  <c r="B9" i="66"/>
  <c r="C7" i="66"/>
  <c r="C8" i="66"/>
  <c r="B21" i="66"/>
  <c r="C14" i="66"/>
  <c r="C15" i="66"/>
  <c r="C16" i="66"/>
  <c r="C17" i="66"/>
  <c r="C18" i="66"/>
  <c r="C19" i="66"/>
  <c r="C20" i="66"/>
  <c r="B33" i="66"/>
  <c r="C26" i="66"/>
  <c r="C27" i="66"/>
  <c r="C28" i="66"/>
  <c r="C29" i="66"/>
  <c r="C30" i="66"/>
  <c r="C31" i="66"/>
  <c r="C32" i="66"/>
  <c r="B49" i="66"/>
  <c r="B50" i="66"/>
  <c r="B51" i="66"/>
  <c r="C49" i="66"/>
  <c r="C50" i="66"/>
  <c r="B89" i="66"/>
  <c r="C78" i="66"/>
  <c r="C79" i="66"/>
  <c r="C80" i="66"/>
  <c r="C81" i="66"/>
  <c r="C82" i="66"/>
  <c r="C83" i="66"/>
  <c r="C84" i="66"/>
  <c r="C85" i="66"/>
  <c r="C86" i="66"/>
  <c r="C87" i="66"/>
  <c r="C88" i="66"/>
  <c r="B104" i="66"/>
  <c r="C93" i="66"/>
  <c r="C94" i="66"/>
  <c r="C95" i="66"/>
  <c r="C96" i="66"/>
  <c r="C97" i="66"/>
  <c r="C98" i="66"/>
  <c r="C99" i="66"/>
  <c r="C100" i="66"/>
  <c r="C101" i="66"/>
  <c r="C102" i="66"/>
  <c r="C103" i="66"/>
  <c r="B62" i="66"/>
  <c r="C55" i="66"/>
  <c r="C56" i="66"/>
  <c r="C57" i="66"/>
  <c r="C58" i="66"/>
  <c r="C59" i="66"/>
  <c r="C60" i="66"/>
  <c r="C61" i="66"/>
  <c r="B73" i="66"/>
  <c r="C66" i="66"/>
  <c r="C67" i="66"/>
  <c r="C68" i="66"/>
  <c r="C69" i="66"/>
  <c r="C70" i="66"/>
  <c r="C71" i="66"/>
  <c r="C72" i="66"/>
  <c r="F9" i="66"/>
  <c r="G7" i="66"/>
  <c r="G8" i="66"/>
  <c r="F20" i="66"/>
  <c r="G14" i="66"/>
  <c r="G15" i="66"/>
  <c r="G16" i="66"/>
  <c r="G17" i="66"/>
  <c r="G18" i="66"/>
  <c r="G19" i="66"/>
  <c r="G26" i="66"/>
  <c r="G27" i="66"/>
  <c r="G28" i="66"/>
  <c r="G29" i="66"/>
  <c r="G30" i="66"/>
  <c r="G31" i="66"/>
  <c r="F36" i="66"/>
  <c r="F37" i="66"/>
  <c r="F38" i="66"/>
  <c r="G36" i="66"/>
  <c r="G37" i="66"/>
  <c r="F53" i="66"/>
  <c r="G42" i="66"/>
  <c r="G43" i="66"/>
  <c r="G44" i="66"/>
  <c r="G45" i="66"/>
  <c r="G46" i="66"/>
  <c r="G47" i="66"/>
  <c r="G48" i="66"/>
  <c r="G49" i="66"/>
  <c r="G50" i="66"/>
  <c r="G51" i="66"/>
  <c r="G52" i="66"/>
  <c r="F69" i="66"/>
  <c r="G58" i="66"/>
  <c r="G59" i="66"/>
  <c r="G60" i="66"/>
  <c r="G61" i="66"/>
  <c r="G62" i="66"/>
  <c r="G63" i="66"/>
  <c r="G64" i="66"/>
  <c r="G65" i="66"/>
  <c r="G66" i="66"/>
  <c r="G67" i="66"/>
  <c r="G68" i="66"/>
  <c r="F63" i="65"/>
  <c r="G62" i="65"/>
  <c r="G61" i="65"/>
  <c r="G60" i="65"/>
  <c r="G59" i="65"/>
  <c r="G58" i="65"/>
  <c r="F53" i="65"/>
  <c r="G52" i="65"/>
  <c r="G51" i="65"/>
  <c r="G50" i="65"/>
  <c r="G49" i="65"/>
  <c r="G48" i="65"/>
  <c r="G47" i="65"/>
  <c r="G46" i="65"/>
  <c r="G45" i="65"/>
  <c r="G44" i="65"/>
  <c r="G43" i="65"/>
  <c r="G42" i="65"/>
  <c r="F36" i="65"/>
  <c r="F37" i="65"/>
  <c r="F38" i="65"/>
  <c r="G37" i="65"/>
  <c r="G36" i="65"/>
  <c r="G31" i="65"/>
  <c r="G30" i="65"/>
  <c r="G29" i="65"/>
  <c r="G28" i="65"/>
  <c r="G27" i="65"/>
  <c r="G26" i="65"/>
  <c r="F20" i="65"/>
  <c r="G19" i="65"/>
  <c r="G18" i="65"/>
  <c r="G17" i="65"/>
  <c r="G16" i="65"/>
  <c r="G15" i="65"/>
  <c r="G14" i="65"/>
  <c r="F9" i="65"/>
  <c r="G8" i="65"/>
  <c r="G7" i="65"/>
  <c r="B73" i="65"/>
  <c r="C72" i="65"/>
  <c r="C71" i="65"/>
  <c r="C70" i="65"/>
  <c r="C69" i="65"/>
  <c r="C68" i="65"/>
  <c r="C67" i="65"/>
  <c r="C66" i="65"/>
  <c r="B62" i="65"/>
  <c r="C61" i="65"/>
  <c r="C60" i="65"/>
  <c r="C59" i="65"/>
  <c r="C58" i="65"/>
  <c r="C57" i="65"/>
  <c r="C56" i="65"/>
  <c r="C55" i="65"/>
  <c r="B104" i="65"/>
  <c r="C103" i="65"/>
  <c r="C102" i="65"/>
  <c r="C101" i="65"/>
  <c r="C100" i="65"/>
  <c r="C99" i="65"/>
  <c r="C98" i="65"/>
  <c r="C97" i="65"/>
  <c r="C96" i="65"/>
  <c r="C95" i="65"/>
  <c r="C94" i="65"/>
  <c r="C93" i="65"/>
  <c r="B89" i="65"/>
  <c r="C88" i="65"/>
  <c r="C87" i="65"/>
  <c r="C86" i="65"/>
  <c r="C85" i="65"/>
  <c r="C84" i="65"/>
  <c r="C83" i="65"/>
  <c r="C82" i="65"/>
  <c r="C81" i="65"/>
  <c r="C80" i="65"/>
  <c r="C79" i="65"/>
  <c r="C78" i="65"/>
  <c r="B49" i="65"/>
  <c r="B50" i="65"/>
  <c r="B51" i="65"/>
  <c r="C50" i="65"/>
  <c r="C49" i="65"/>
  <c r="B33" i="65"/>
  <c r="C32" i="65"/>
  <c r="C31" i="65"/>
  <c r="C30" i="65"/>
  <c r="C29" i="65"/>
  <c r="C28" i="65"/>
  <c r="C27" i="65"/>
  <c r="C26" i="65"/>
  <c r="B21" i="65"/>
  <c r="C20" i="65"/>
  <c r="C19" i="65"/>
  <c r="C18" i="65"/>
  <c r="C17" i="65"/>
  <c r="C16" i="65"/>
  <c r="C15" i="65"/>
  <c r="C14" i="65"/>
  <c r="B9" i="65"/>
  <c r="C8" i="65"/>
  <c r="C7" i="65"/>
  <c r="F60" i="64"/>
  <c r="G59" i="64"/>
  <c r="G58" i="64"/>
  <c r="G57" i="64"/>
  <c r="G56" i="64"/>
  <c r="G55" i="64"/>
  <c r="F50" i="64"/>
  <c r="G49" i="64"/>
  <c r="G48" i="64"/>
  <c r="G47" i="64"/>
  <c r="G46" i="64"/>
  <c r="G45" i="64"/>
  <c r="G44" i="64"/>
  <c r="G43" i="64"/>
  <c r="G42" i="64"/>
  <c r="F36" i="64"/>
  <c r="F37" i="64"/>
  <c r="F38" i="64"/>
  <c r="G37" i="64"/>
  <c r="G36" i="64"/>
  <c r="G31" i="64"/>
  <c r="G30" i="64"/>
  <c r="G29" i="64"/>
  <c r="G28" i="64"/>
  <c r="G27" i="64"/>
  <c r="G26" i="64"/>
  <c r="F20" i="64"/>
  <c r="G19" i="64"/>
  <c r="G18" i="64"/>
  <c r="G17" i="64"/>
  <c r="G16" i="64"/>
  <c r="G15" i="64"/>
  <c r="G14" i="64"/>
  <c r="F9" i="64"/>
  <c r="G8" i="64"/>
  <c r="G7" i="64"/>
  <c r="B73" i="64"/>
  <c r="C72" i="64"/>
  <c r="C71" i="64"/>
  <c r="C70" i="64"/>
  <c r="C69" i="64"/>
  <c r="C68" i="64"/>
  <c r="C67" i="64"/>
  <c r="C66" i="64"/>
  <c r="B62" i="64"/>
  <c r="C61" i="64"/>
  <c r="C60" i="64"/>
  <c r="C59" i="64"/>
  <c r="C58" i="64"/>
  <c r="C57" i="64"/>
  <c r="C56" i="64"/>
  <c r="C55" i="64"/>
  <c r="B101" i="64"/>
  <c r="C100" i="64"/>
  <c r="C99" i="64"/>
  <c r="C98" i="64"/>
  <c r="C97" i="64"/>
  <c r="C96" i="64"/>
  <c r="C95" i="64"/>
  <c r="C94" i="64"/>
  <c r="C93" i="64"/>
  <c r="B89" i="64"/>
  <c r="C88" i="64"/>
  <c r="C87" i="64"/>
  <c r="C86" i="64"/>
  <c r="C85" i="64"/>
  <c r="C84" i="64"/>
  <c r="C83" i="64"/>
  <c r="C82" i="64"/>
  <c r="C81" i="64"/>
  <c r="C80" i="64"/>
  <c r="C79" i="64"/>
  <c r="C78" i="64"/>
  <c r="B49" i="64"/>
  <c r="B50" i="64"/>
  <c r="B51" i="64"/>
  <c r="C50" i="64"/>
  <c r="C49" i="64"/>
  <c r="B33" i="64"/>
  <c r="C32" i="64"/>
  <c r="C31" i="64"/>
  <c r="C30" i="64"/>
  <c r="C29" i="64"/>
  <c r="C28" i="64"/>
  <c r="C27" i="64"/>
  <c r="C26" i="64"/>
  <c r="B21" i="64"/>
  <c r="C20" i="64"/>
  <c r="C19" i="64"/>
  <c r="C18" i="64"/>
  <c r="C17" i="64"/>
  <c r="C16" i="64"/>
  <c r="C15" i="64"/>
  <c r="C14" i="64"/>
  <c r="B9" i="64"/>
  <c r="C8" i="64"/>
  <c r="C7" i="64"/>
  <c r="B103" i="63"/>
  <c r="C102" i="63"/>
  <c r="C101" i="63"/>
  <c r="C100" i="63"/>
  <c r="C99" i="63"/>
  <c r="C98" i="63"/>
  <c r="C97" i="63"/>
  <c r="C96" i="63"/>
  <c r="C95" i="63"/>
  <c r="C94" i="63"/>
  <c r="C93" i="63"/>
  <c r="C92" i="63"/>
  <c r="B88" i="63"/>
  <c r="C87" i="63"/>
  <c r="C86" i="63"/>
  <c r="C85" i="63"/>
  <c r="C84" i="63"/>
  <c r="C83" i="63"/>
  <c r="C82" i="63"/>
  <c r="C81" i="63"/>
  <c r="C80" i="63"/>
  <c r="C79" i="63"/>
  <c r="C78" i="63"/>
  <c r="C77" i="63"/>
  <c r="B73" i="63"/>
  <c r="C72" i="63"/>
  <c r="C71" i="63"/>
  <c r="C70" i="63"/>
  <c r="C69" i="63"/>
  <c r="C68" i="63"/>
  <c r="C67" i="63"/>
  <c r="C66" i="63"/>
  <c r="F64" i="63"/>
  <c r="G63" i="63"/>
  <c r="B62" i="63"/>
  <c r="G62" i="63"/>
  <c r="C61" i="63"/>
  <c r="G61" i="63"/>
  <c r="C60" i="63"/>
  <c r="G60" i="63"/>
  <c r="C59" i="63"/>
  <c r="G59" i="63"/>
  <c r="C58" i="63"/>
  <c r="G58" i="63"/>
  <c r="C57" i="63"/>
  <c r="C56" i="63"/>
  <c r="C55" i="63"/>
  <c r="F53" i="63"/>
  <c r="G52" i="63"/>
  <c r="B49" i="63"/>
  <c r="B50" i="63"/>
  <c r="B51" i="63"/>
  <c r="G51" i="63"/>
  <c r="C50" i="63"/>
  <c r="G50" i="63"/>
  <c r="C49" i="63"/>
  <c r="G49" i="63"/>
  <c r="G48" i="63"/>
  <c r="G47" i="63"/>
  <c r="G46" i="63"/>
  <c r="G45" i="63"/>
  <c r="G44" i="63"/>
  <c r="G43" i="63"/>
  <c r="G42" i="63"/>
  <c r="F36" i="63"/>
  <c r="F37" i="63"/>
  <c r="F38" i="63"/>
  <c r="G37" i="63"/>
  <c r="G36" i="63"/>
  <c r="B33" i="63"/>
  <c r="C32" i="63"/>
  <c r="C31" i="63"/>
  <c r="G31" i="63"/>
  <c r="C30" i="63"/>
  <c r="G30" i="63"/>
  <c r="C29" i="63"/>
  <c r="G29" i="63"/>
  <c r="C28" i="63"/>
  <c r="G28" i="63"/>
  <c r="C27" i="63"/>
  <c r="G27" i="63"/>
  <c r="C26" i="63"/>
  <c r="G26" i="63"/>
  <c r="B21" i="63"/>
  <c r="F20" i="63"/>
  <c r="C20" i="63"/>
  <c r="G19" i="63"/>
  <c r="C19" i="63"/>
  <c r="G18" i="63"/>
  <c r="C18" i="63"/>
  <c r="G17" i="63"/>
  <c r="C17" i="63"/>
  <c r="G16" i="63"/>
  <c r="C16" i="63"/>
  <c r="G15" i="63"/>
  <c r="C15" i="63"/>
  <c r="G14" i="63"/>
  <c r="C14" i="63"/>
  <c r="F9" i="63"/>
  <c r="B9" i="63"/>
  <c r="G8" i="63"/>
  <c r="C8" i="63"/>
  <c r="G7" i="63"/>
  <c r="C7" i="63"/>
  <c r="B9" i="62"/>
  <c r="C7" i="62"/>
  <c r="F9" i="62"/>
  <c r="G7" i="62"/>
  <c r="C8" i="62"/>
  <c r="G8" i="62"/>
  <c r="B21" i="62"/>
  <c r="C14" i="62"/>
  <c r="F20" i="62"/>
  <c r="G14" i="62"/>
  <c r="C15" i="62"/>
  <c r="G15" i="62"/>
  <c r="C16" i="62"/>
  <c r="G16" i="62"/>
  <c r="C17" i="62"/>
  <c r="G17" i="62"/>
  <c r="C18" i="62"/>
  <c r="G18" i="62"/>
  <c r="C19" i="62"/>
  <c r="G19" i="62"/>
  <c r="C20" i="62"/>
  <c r="G26" i="62"/>
  <c r="B33" i="62"/>
  <c r="C26" i="62"/>
  <c r="G27" i="62"/>
  <c r="C27" i="62"/>
  <c r="G28" i="62"/>
  <c r="C28" i="62"/>
  <c r="G29" i="62"/>
  <c r="C29" i="62"/>
  <c r="G30" i="62"/>
  <c r="C30" i="62"/>
  <c r="G31" i="62"/>
  <c r="C31" i="62"/>
  <c r="C32" i="62"/>
  <c r="F36" i="62"/>
  <c r="F37" i="62"/>
  <c r="F38" i="62"/>
  <c r="G36" i="62"/>
  <c r="G37" i="62"/>
  <c r="F53" i="62"/>
  <c r="G42" i="62"/>
  <c r="G43" i="62"/>
  <c r="G44" i="62"/>
  <c r="G45" i="62"/>
  <c r="G46" i="62"/>
  <c r="G47" i="62"/>
  <c r="G48" i="62"/>
  <c r="G49" i="62"/>
  <c r="B49" i="62"/>
  <c r="B50" i="62"/>
  <c r="B51" i="62"/>
  <c r="C49" i="62"/>
  <c r="G50" i="62"/>
  <c r="C50" i="62"/>
  <c r="G51" i="62"/>
  <c r="G52" i="62"/>
  <c r="B62" i="62"/>
  <c r="C55" i="62"/>
  <c r="C56" i="62"/>
  <c r="C57" i="62"/>
  <c r="F66" i="62"/>
  <c r="G58" i="62"/>
  <c r="C58" i="62"/>
  <c r="G59" i="62"/>
  <c r="C59" i="62"/>
  <c r="G60" i="62"/>
  <c r="C60" i="62"/>
  <c r="G61" i="62"/>
  <c r="C61" i="62"/>
  <c r="G62" i="62"/>
  <c r="G63" i="62"/>
  <c r="G64" i="62"/>
  <c r="G65" i="62"/>
  <c r="B73" i="62"/>
  <c r="C66" i="62"/>
  <c r="C67" i="62"/>
  <c r="C68" i="62"/>
  <c r="C69" i="62"/>
  <c r="C70" i="62"/>
  <c r="C71" i="62"/>
  <c r="C72" i="62"/>
  <c r="B88" i="62"/>
  <c r="C77" i="62"/>
  <c r="C78" i="62"/>
  <c r="C79" i="62"/>
  <c r="C80" i="62"/>
  <c r="C81" i="62"/>
  <c r="C82" i="62"/>
  <c r="C83" i="62"/>
  <c r="C84" i="62"/>
  <c r="C85" i="62"/>
  <c r="C86" i="62"/>
  <c r="C87" i="62"/>
  <c r="B103" i="62"/>
  <c r="C92" i="62"/>
  <c r="C93" i="62"/>
  <c r="C94" i="62"/>
  <c r="C95" i="62"/>
  <c r="C96" i="62"/>
  <c r="C97" i="62"/>
  <c r="C98" i="62"/>
  <c r="C99" i="62"/>
  <c r="C100" i="62"/>
  <c r="C101" i="62"/>
  <c r="C102" i="62"/>
  <c r="B9" i="61"/>
  <c r="C7" i="61"/>
  <c r="F9" i="61"/>
  <c r="G7" i="61"/>
  <c r="C8" i="61"/>
  <c r="G8" i="61"/>
  <c r="B21" i="61"/>
  <c r="C14" i="61"/>
  <c r="F20" i="61"/>
  <c r="G14" i="61"/>
  <c r="C15" i="61"/>
  <c r="G15" i="61"/>
  <c r="C16" i="61"/>
  <c r="G16" i="61"/>
  <c r="C17" i="61"/>
  <c r="G17" i="61"/>
  <c r="C18" i="61"/>
  <c r="G18" i="61"/>
  <c r="C19" i="61"/>
  <c r="G19" i="61"/>
  <c r="C20" i="61"/>
  <c r="G26" i="61"/>
  <c r="B33" i="61"/>
  <c r="C26" i="61"/>
  <c r="G27" i="61"/>
  <c r="C27" i="61"/>
  <c r="G28" i="61"/>
  <c r="C28" i="61"/>
  <c r="G29" i="61"/>
  <c r="C29" i="61"/>
  <c r="G30" i="61"/>
  <c r="C30" i="61"/>
  <c r="G31" i="61"/>
  <c r="C31" i="61"/>
  <c r="C32" i="61"/>
  <c r="F36" i="61"/>
  <c r="F37" i="61"/>
  <c r="F38" i="61"/>
  <c r="G36" i="61"/>
  <c r="G37" i="61"/>
  <c r="F53" i="61"/>
  <c r="G42" i="61"/>
  <c r="G43" i="61"/>
  <c r="G44" i="61"/>
  <c r="G45" i="61"/>
  <c r="G46" i="61"/>
  <c r="G47" i="61"/>
  <c r="G48" i="61"/>
  <c r="G49" i="61"/>
  <c r="B49" i="61"/>
  <c r="B50" i="61"/>
  <c r="B51" i="61"/>
  <c r="C49" i="61"/>
  <c r="G50" i="61"/>
  <c r="C50" i="61"/>
  <c r="G51" i="61"/>
  <c r="G52" i="61"/>
  <c r="B62" i="61"/>
  <c r="C55" i="61"/>
  <c r="C56" i="61"/>
  <c r="C57" i="61"/>
  <c r="F69" i="61"/>
  <c r="G58" i="61"/>
  <c r="C58" i="61"/>
  <c r="G59" i="61"/>
  <c r="C59" i="61"/>
  <c r="G60" i="61"/>
  <c r="C60" i="61"/>
  <c r="G61" i="61"/>
  <c r="C61" i="61"/>
  <c r="G62" i="61"/>
  <c r="G63" i="61"/>
  <c r="G64" i="61"/>
  <c r="G65" i="61"/>
  <c r="G66" i="61"/>
  <c r="B73" i="61"/>
  <c r="C66" i="61"/>
  <c r="G67" i="61"/>
  <c r="C67" i="61"/>
  <c r="G68" i="61"/>
  <c r="C68" i="61"/>
  <c r="C69" i="61"/>
  <c r="C70" i="61"/>
  <c r="C71" i="61"/>
  <c r="C72" i="61"/>
  <c r="B88" i="61"/>
  <c r="C77" i="61"/>
  <c r="C78" i="61"/>
  <c r="C79" i="61"/>
  <c r="C80" i="61"/>
  <c r="C81" i="61"/>
  <c r="C82" i="61"/>
  <c r="C83" i="61"/>
  <c r="C84" i="61"/>
  <c r="C85" i="61"/>
  <c r="C86" i="61"/>
  <c r="C87" i="61"/>
  <c r="B103" i="61"/>
  <c r="C92" i="61"/>
  <c r="C93" i="61"/>
  <c r="C94" i="61"/>
  <c r="C95" i="61"/>
  <c r="C96" i="61"/>
  <c r="C97" i="61"/>
  <c r="C98" i="61"/>
  <c r="C99" i="61"/>
  <c r="C100" i="61"/>
  <c r="C101" i="61"/>
  <c r="C102" i="61"/>
  <c r="C7" i="60"/>
  <c r="C8" i="60"/>
  <c r="F9" i="60"/>
  <c r="G7" i="60"/>
  <c r="G8" i="60"/>
  <c r="B21" i="60"/>
  <c r="C14" i="60"/>
  <c r="F20" i="60"/>
  <c r="G14" i="60"/>
  <c r="C15" i="60"/>
  <c r="G15" i="60"/>
  <c r="C16" i="60"/>
  <c r="G16" i="60"/>
  <c r="C17" i="60"/>
  <c r="G17" i="60"/>
  <c r="C18" i="60"/>
  <c r="G18" i="60"/>
  <c r="C19" i="60"/>
  <c r="G19" i="60"/>
  <c r="C20" i="60"/>
  <c r="B33" i="60"/>
  <c r="C26" i="60"/>
  <c r="G26" i="60"/>
  <c r="C27" i="60"/>
  <c r="G27" i="60"/>
  <c r="C28" i="60"/>
  <c r="G28" i="60"/>
  <c r="C29" i="60"/>
  <c r="G29" i="60"/>
  <c r="C30" i="60"/>
  <c r="G30" i="60"/>
  <c r="C31" i="60"/>
  <c r="G31" i="60"/>
  <c r="C32" i="60"/>
  <c r="F36" i="60"/>
  <c r="F37" i="60"/>
  <c r="F38" i="60"/>
  <c r="G36" i="60"/>
  <c r="G37" i="60"/>
  <c r="F51" i="60"/>
  <c r="G42" i="60"/>
  <c r="G43" i="60"/>
  <c r="G44" i="60"/>
  <c r="G45" i="60"/>
  <c r="G46" i="60"/>
  <c r="G47" i="60"/>
  <c r="G48" i="60"/>
  <c r="G49" i="60"/>
  <c r="B49" i="60"/>
  <c r="B50" i="60"/>
  <c r="B51" i="60"/>
  <c r="C49" i="60"/>
  <c r="G50" i="60"/>
  <c r="C50" i="60"/>
  <c r="B62" i="60"/>
  <c r="C55" i="60"/>
  <c r="F62" i="60"/>
  <c r="G56" i="60"/>
  <c r="C56" i="60"/>
  <c r="G57" i="60"/>
  <c r="C57" i="60"/>
  <c r="G58" i="60"/>
  <c r="C58" i="60"/>
  <c r="G59" i="60"/>
  <c r="C59" i="60"/>
  <c r="G60" i="60"/>
  <c r="C60" i="60"/>
  <c r="G61" i="60"/>
  <c r="C61" i="60"/>
  <c r="B73" i="60"/>
  <c r="C66" i="60"/>
  <c r="C67" i="60"/>
  <c r="C68" i="60"/>
  <c r="C69" i="60"/>
  <c r="C70" i="60"/>
  <c r="C71" i="60"/>
  <c r="C72" i="60"/>
  <c r="B88" i="60"/>
  <c r="C77" i="60"/>
  <c r="C78" i="60"/>
  <c r="C79" i="60"/>
  <c r="C80" i="60"/>
  <c r="C81" i="60"/>
  <c r="C82" i="60"/>
  <c r="C83" i="60"/>
  <c r="C84" i="60"/>
  <c r="C85" i="60"/>
  <c r="C86" i="60"/>
  <c r="C87" i="60"/>
  <c r="B103" i="60"/>
  <c r="C92" i="60"/>
  <c r="C93" i="60"/>
  <c r="C94" i="60"/>
  <c r="C95" i="60"/>
  <c r="C96" i="60"/>
  <c r="C97" i="60"/>
  <c r="C98" i="60"/>
  <c r="C99" i="60"/>
  <c r="C100" i="60"/>
  <c r="C101" i="60"/>
  <c r="C102" i="60"/>
  <c r="B9" i="59"/>
  <c r="C7" i="59"/>
  <c r="C8" i="59"/>
  <c r="B21" i="59"/>
  <c r="C14" i="59"/>
  <c r="C15" i="59"/>
  <c r="C16" i="59"/>
  <c r="C17" i="59"/>
  <c r="C18" i="59"/>
  <c r="C19" i="59"/>
  <c r="C20" i="59"/>
  <c r="B33" i="59"/>
  <c r="C26" i="59"/>
  <c r="C27" i="59"/>
  <c r="C28" i="59"/>
  <c r="C29" i="59"/>
  <c r="C30" i="59"/>
  <c r="C31" i="59"/>
  <c r="C32" i="59"/>
  <c r="B49" i="59"/>
  <c r="B50" i="59"/>
  <c r="B51" i="59"/>
  <c r="C49" i="59"/>
  <c r="C50" i="59"/>
  <c r="B89" i="59"/>
  <c r="C78" i="59"/>
  <c r="C79" i="59"/>
  <c r="C80" i="59"/>
  <c r="C81" i="59"/>
  <c r="C82" i="59"/>
  <c r="C83" i="59"/>
  <c r="C84" i="59"/>
  <c r="C85" i="59"/>
  <c r="C86" i="59"/>
  <c r="C87" i="59"/>
  <c r="C88" i="59"/>
  <c r="B104" i="59"/>
  <c r="C93" i="59"/>
  <c r="C94" i="59"/>
  <c r="C95" i="59"/>
  <c r="C96" i="59"/>
  <c r="C97" i="59"/>
  <c r="C98" i="59"/>
  <c r="C99" i="59"/>
  <c r="C100" i="59"/>
  <c r="C101" i="59"/>
  <c r="C102" i="59"/>
  <c r="C103" i="59"/>
  <c r="B62" i="59"/>
  <c r="C55" i="59"/>
  <c r="C56" i="59"/>
  <c r="C57" i="59"/>
  <c r="C58" i="59"/>
  <c r="C59" i="59"/>
  <c r="C60" i="59"/>
  <c r="C61" i="59"/>
  <c r="B73" i="59"/>
  <c r="C66" i="59"/>
  <c r="C67" i="59"/>
  <c r="C68" i="59"/>
  <c r="C69" i="59"/>
  <c r="C70" i="59"/>
  <c r="C71" i="59"/>
  <c r="C72" i="59"/>
  <c r="F9" i="59"/>
  <c r="G7" i="59"/>
  <c r="G8" i="59"/>
  <c r="F20" i="59"/>
  <c r="G14" i="59"/>
  <c r="G15" i="59"/>
  <c r="G16" i="59"/>
  <c r="G17" i="59"/>
  <c r="G18" i="59"/>
  <c r="G19" i="59"/>
  <c r="G26" i="59"/>
  <c r="G27" i="59"/>
  <c r="G28" i="59"/>
  <c r="G29" i="59"/>
  <c r="G30" i="59"/>
  <c r="G31" i="59"/>
  <c r="F36" i="59"/>
  <c r="F37" i="59"/>
  <c r="F38" i="59"/>
  <c r="G36" i="59"/>
  <c r="G37" i="59"/>
  <c r="F52" i="59"/>
  <c r="G42" i="59"/>
  <c r="G43" i="59"/>
  <c r="G44" i="59"/>
  <c r="G45" i="59"/>
  <c r="G46" i="59"/>
  <c r="G47" i="59"/>
  <c r="G48" i="59"/>
  <c r="G49" i="59"/>
  <c r="G50" i="59"/>
  <c r="G51" i="59"/>
  <c r="F62" i="59"/>
  <c r="G57" i="59"/>
  <c r="G58" i="59"/>
  <c r="G59" i="59"/>
  <c r="G60" i="59"/>
  <c r="G61" i="59"/>
  <c r="B9" i="58"/>
  <c r="C7" i="58"/>
  <c r="C8" i="58"/>
  <c r="B21" i="58"/>
  <c r="C14" i="58"/>
  <c r="C15" i="58"/>
  <c r="C16" i="58"/>
  <c r="C17" i="58"/>
  <c r="C18" i="58"/>
  <c r="C19" i="58"/>
  <c r="C20" i="58"/>
  <c r="B33" i="58"/>
  <c r="C26" i="58"/>
  <c r="C27" i="58"/>
  <c r="C28" i="58"/>
  <c r="C29" i="58"/>
  <c r="C30" i="58"/>
  <c r="C31" i="58"/>
  <c r="C32" i="58"/>
  <c r="B49" i="58"/>
  <c r="B50" i="58"/>
  <c r="B51" i="58"/>
  <c r="C49" i="58"/>
  <c r="C50" i="58"/>
  <c r="B89" i="58"/>
  <c r="C78" i="58"/>
  <c r="C79" i="58"/>
  <c r="C80" i="58"/>
  <c r="C81" i="58"/>
  <c r="C82" i="58"/>
  <c r="C83" i="58"/>
  <c r="C84" i="58"/>
  <c r="C85" i="58"/>
  <c r="C86" i="58"/>
  <c r="C87" i="58"/>
  <c r="C88" i="58"/>
  <c r="B104" i="58"/>
  <c r="C93" i="58"/>
  <c r="C94" i="58"/>
  <c r="C95" i="58"/>
  <c r="C96" i="58"/>
  <c r="C97" i="58"/>
  <c r="C98" i="58"/>
  <c r="C99" i="58"/>
  <c r="C100" i="58"/>
  <c r="C101" i="58"/>
  <c r="C102" i="58"/>
  <c r="C103" i="58"/>
  <c r="B62" i="58"/>
  <c r="C55" i="58"/>
  <c r="C56" i="58"/>
  <c r="C57" i="58"/>
  <c r="C58" i="58"/>
  <c r="C59" i="58"/>
  <c r="C60" i="58"/>
  <c r="C61" i="58"/>
  <c r="B73" i="58"/>
  <c r="C66" i="58"/>
  <c r="C67" i="58"/>
  <c r="C68" i="58"/>
  <c r="C69" i="58"/>
  <c r="C70" i="58"/>
  <c r="C71" i="58"/>
  <c r="C72" i="58"/>
  <c r="F9" i="58"/>
  <c r="G7" i="58"/>
  <c r="G8" i="58"/>
  <c r="F20" i="58"/>
  <c r="G14" i="58"/>
  <c r="G15" i="58"/>
  <c r="G16" i="58"/>
  <c r="G17" i="58"/>
  <c r="G18" i="58"/>
  <c r="G19" i="58"/>
  <c r="G26" i="58"/>
  <c r="G27" i="58"/>
  <c r="G28" i="58"/>
  <c r="G29" i="58"/>
  <c r="G30" i="58"/>
  <c r="G31" i="58"/>
  <c r="F36" i="58"/>
  <c r="F37" i="58"/>
  <c r="F38" i="58"/>
  <c r="G36" i="58"/>
  <c r="G37" i="58"/>
  <c r="F53" i="58"/>
  <c r="G42" i="58"/>
  <c r="G43" i="58"/>
  <c r="G44" i="58"/>
  <c r="G45" i="58"/>
  <c r="G46" i="58"/>
  <c r="G47" i="58"/>
  <c r="G48" i="58"/>
  <c r="G49" i="58"/>
  <c r="G50" i="58"/>
  <c r="G51" i="58"/>
  <c r="G52" i="58"/>
  <c r="F67" i="58"/>
  <c r="G58" i="58"/>
  <c r="G59" i="58"/>
  <c r="G60" i="58"/>
  <c r="G61" i="58"/>
  <c r="G62" i="58"/>
  <c r="G63" i="58"/>
  <c r="G64" i="58"/>
  <c r="G65" i="58"/>
  <c r="G66" i="58"/>
  <c r="B9" i="57"/>
  <c r="C7" i="57"/>
  <c r="F9" i="57"/>
  <c r="G7" i="57"/>
  <c r="C8" i="57"/>
  <c r="G8" i="57"/>
  <c r="B21" i="57"/>
  <c r="C14" i="57"/>
  <c r="F20" i="57"/>
  <c r="G14" i="57"/>
  <c r="C15" i="57"/>
  <c r="G15" i="57"/>
  <c r="C16" i="57"/>
  <c r="G16" i="57"/>
  <c r="C17" i="57"/>
  <c r="G17" i="57"/>
  <c r="C18" i="57"/>
  <c r="G18" i="57"/>
  <c r="C19" i="57"/>
  <c r="G19" i="57"/>
  <c r="C20" i="57"/>
  <c r="G26" i="57"/>
  <c r="B33" i="57"/>
  <c r="C26" i="57"/>
  <c r="G27" i="57"/>
  <c r="C27" i="57"/>
  <c r="G28" i="57"/>
  <c r="C28" i="57"/>
  <c r="G29" i="57"/>
  <c r="C29" i="57"/>
  <c r="G30" i="57"/>
  <c r="C30" i="57"/>
  <c r="G31" i="57"/>
  <c r="C31" i="57"/>
  <c r="C32" i="57"/>
  <c r="F36" i="57"/>
  <c r="F37" i="57"/>
  <c r="F38" i="57"/>
  <c r="G36" i="57"/>
  <c r="G37" i="57"/>
  <c r="F48" i="57"/>
  <c r="G42" i="57"/>
  <c r="G43" i="57"/>
  <c r="G44" i="57"/>
  <c r="G45" i="57"/>
  <c r="G46" i="57"/>
  <c r="G47" i="57"/>
  <c r="B49" i="57"/>
  <c r="B50" i="57"/>
  <c r="C49" i="57"/>
  <c r="C50" i="57"/>
  <c r="B51" i="57"/>
  <c r="F58" i="57"/>
  <c r="G53" i="57"/>
  <c r="G54" i="57"/>
  <c r="G55" i="57"/>
  <c r="B62" i="57"/>
  <c r="C55" i="57"/>
  <c r="G56" i="57"/>
  <c r="C56" i="57"/>
  <c r="G57" i="57"/>
  <c r="C57" i="57"/>
  <c r="C58" i="57"/>
  <c r="C59" i="57"/>
  <c r="C60" i="57"/>
  <c r="C61" i="57"/>
  <c r="B73" i="57"/>
  <c r="C66" i="57"/>
  <c r="C67" i="57"/>
  <c r="C68" i="57"/>
  <c r="C69" i="57"/>
  <c r="C70" i="57"/>
  <c r="C71" i="57"/>
  <c r="C72" i="57"/>
  <c r="B88" i="57"/>
  <c r="C77" i="57"/>
  <c r="C78" i="57"/>
  <c r="C79" i="57"/>
  <c r="C80" i="57"/>
  <c r="C81" i="57"/>
  <c r="C82" i="57"/>
  <c r="C83" i="57"/>
  <c r="C84" i="57"/>
  <c r="C85" i="57"/>
  <c r="C86" i="57"/>
  <c r="C87" i="57"/>
  <c r="B102" i="57"/>
  <c r="C92" i="57"/>
  <c r="C93" i="57"/>
  <c r="C94" i="57"/>
  <c r="C95" i="57"/>
  <c r="C96" i="57"/>
  <c r="C97" i="57"/>
  <c r="C98" i="57"/>
  <c r="C99" i="57"/>
  <c r="C100" i="57"/>
  <c r="C101" i="57"/>
  <c r="B73" i="55"/>
  <c r="C72" i="55"/>
  <c r="C71" i="55"/>
  <c r="C70" i="55"/>
  <c r="C69" i="55"/>
  <c r="C68" i="55"/>
  <c r="C67" i="55"/>
  <c r="C66" i="55"/>
  <c r="B62" i="55"/>
  <c r="C61" i="55"/>
  <c r="C60" i="55"/>
  <c r="C59" i="55"/>
  <c r="C58" i="55"/>
  <c r="C57" i="55"/>
  <c r="C56" i="55"/>
  <c r="C55" i="55"/>
  <c r="B49" i="55"/>
  <c r="B50" i="55"/>
  <c r="B51" i="55"/>
  <c r="C50" i="55"/>
  <c r="C49" i="55"/>
  <c r="B45" i="55"/>
  <c r="C44" i="55"/>
  <c r="C43" i="55"/>
  <c r="B39" i="55"/>
  <c r="F36" i="55"/>
  <c r="F37" i="55"/>
  <c r="F38" i="55"/>
  <c r="C38" i="55"/>
  <c r="G37" i="55"/>
  <c r="C37" i="55"/>
  <c r="G36" i="55"/>
  <c r="B33" i="55"/>
  <c r="F32" i="55"/>
  <c r="C32" i="55"/>
  <c r="G31" i="55"/>
  <c r="C31" i="55"/>
  <c r="G30" i="55"/>
  <c r="C30" i="55"/>
  <c r="G29" i="55"/>
  <c r="C29" i="55"/>
  <c r="G28" i="55"/>
  <c r="C28" i="55"/>
  <c r="G27" i="55"/>
  <c r="C27" i="55"/>
  <c r="G26" i="55"/>
  <c r="C26" i="55"/>
  <c r="B21" i="55"/>
  <c r="F20" i="55"/>
  <c r="C20" i="55"/>
  <c r="G19" i="55"/>
  <c r="C19" i="55"/>
  <c r="G18" i="55"/>
  <c r="C18" i="55"/>
  <c r="G17" i="55"/>
  <c r="C17" i="55"/>
  <c r="G16" i="55"/>
  <c r="C16" i="55"/>
  <c r="G15" i="55"/>
  <c r="C15" i="55"/>
  <c r="G14" i="55"/>
  <c r="C14" i="55"/>
  <c r="F9" i="55"/>
  <c r="B9" i="55"/>
  <c r="G8" i="55"/>
  <c r="C8" i="55"/>
  <c r="G7" i="55"/>
  <c r="C7" i="55"/>
  <c r="F66" i="7"/>
  <c r="G65" i="7"/>
  <c r="F53" i="7"/>
  <c r="G52" i="7"/>
  <c r="F37" i="7"/>
  <c r="F36" i="7"/>
  <c r="G31" i="7"/>
  <c r="F20" i="7"/>
  <c r="G19" i="7"/>
  <c r="F9" i="7"/>
  <c r="G8" i="7"/>
  <c r="B73" i="7"/>
  <c r="C72" i="7"/>
  <c r="B62" i="7"/>
  <c r="C61" i="7"/>
  <c r="B103" i="7"/>
  <c r="C102" i="7"/>
  <c r="B88" i="7"/>
  <c r="C87" i="7"/>
  <c r="B50" i="7"/>
  <c r="B49" i="7"/>
  <c r="B33" i="7"/>
  <c r="C32" i="7"/>
  <c r="B21" i="7"/>
  <c r="C20" i="7"/>
  <c r="B9" i="7"/>
  <c r="C8" i="7"/>
  <c r="B199" i="1"/>
  <c r="C179" i="1"/>
  <c r="B173" i="1"/>
  <c r="C154" i="1"/>
  <c r="B147" i="1"/>
  <c r="B146" i="1"/>
  <c r="B142" i="1"/>
  <c r="C137" i="1"/>
  <c r="B131" i="1"/>
  <c r="C127" i="1"/>
  <c r="B121" i="1"/>
  <c r="C119" i="1"/>
  <c r="B111" i="1"/>
  <c r="C106" i="1"/>
  <c r="B100" i="1"/>
  <c r="C94" i="1"/>
  <c r="B89" i="1"/>
  <c r="C70" i="1"/>
  <c r="B38" i="1"/>
  <c r="B37" i="1"/>
  <c r="B33" i="1"/>
  <c r="C28" i="1"/>
  <c r="B21" i="1"/>
  <c r="C15" i="1"/>
  <c r="B9" i="1"/>
  <c r="G28" i="7"/>
  <c r="G58" i="7"/>
  <c r="C28" i="7"/>
  <c r="C79" i="7"/>
  <c r="C93" i="7"/>
  <c r="G59" i="7"/>
  <c r="C26" i="7"/>
  <c r="C30" i="7"/>
  <c r="C77" i="7"/>
  <c r="C82" i="7"/>
  <c r="G60" i="7"/>
  <c r="C95" i="7"/>
  <c r="G62" i="7"/>
  <c r="C78" i="7"/>
  <c r="C80" i="7"/>
  <c r="C84" i="7"/>
  <c r="C92" i="7"/>
  <c r="C94" i="7"/>
  <c r="C96" i="7"/>
  <c r="C55" i="7"/>
  <c r="C67" i="7"/>
  <c r="G26" i="7"/>
  <c r="G30" i="7"/>
  <c r="G43" i="7"/>
  <c r="B39" i="1"/>
  <c r="C38" i="1"/>
  <c r="C16" i="7"/>
  <c r="C98" i="7"/>
  <c r="G15" i="7"/>
  <c r="G61" i="7"/>
  <c r="G63" i="7"/>
  <c r="C57" i="7"/>
  <c r="G47" i="7"/>
  <c r="G64" i="7"/>
  <c r="C69" i="7"/>
  <c r="G17" i="7"/>
  <c r="C14" i="7"/>
  <c r="C18" i="7"/>
  <c r="C97" i="7"/>
  <c r="C99" i="7"/>
  <c r="C59" i="7"/>
  <c r="G45" i="7"/>
  <c r="G49" i="7"/>
  <c r="G42" i="7"/>
  <c r="G44" i="7"/>
  <c r="G46" i="7"/>
  <c r="G48" i="7"/>
  <c r="G50" i="7"/>
  <c r="G27" i="7"/>
  <c r="G29" i="7"/>
  <c r="G14" i="7"/>
  <c r="G16" i="7"/>
  <c r="G18" i="7"/>
  <c r="G7" i="7"/>
  <c r="C66" i="7"/>
  <c r="C68" i="7"/>
  <c r="C71" i="7"/>
  <c r="C198" i="1"/>
  <c r="C196" i="1"/>
  <c r="C194" i="1"/>
  <c r="C192" i="1"/>
  <c r="C190" i="1"/>
  <c r="C188" i="1"/>
  <c r="C186" i="1"/>
  <c r="C184" i="1"/>
  <c r="C182" i="1"/>
  <c r="C180" i="1"/>
  <c r="C178" i="1"/>
  <c r="C197" i="1"/>
  <c r="C195" i="1"/>
  <c r="C193" i="1"/>
  <c r="C191" i="1"/>
  <c r="C189" i="1"/>
  <c r="C187" i="1"/>
  <c r="C185" i="1"/>
  <c r="C183" i="1"/>
  <c r="C181" i="1"/>
  <c r="C152" i="1"/>
  <c r="C171" i="1"/>
  <c r="C169" i="1"/>
  <c r="C167" i="1"/>
  <c r="C165" i="1"/>
  <c r="C163" i="1"/>
  <c r="C161" i="1"/>
  <c r="C159" i="1"/>
  <c r="C157" i="1"/>
  <c r="C155" i="1"/>
  <c r="C153" i="1"/>
  <c r="C172" i="1"/>
  <c r="C170" i="1"/>
  <c r="C168" i="1"/>
  <c r="C166" i="1"/>
  <c r="C164" i="1"/>
  <c r="C162" i="1"/>
  <c r="C160" i="1"/>
  <c r="C158" i="1"/>
  <c r="C156" i="1"/>
  <c r="C136" i="1"/>
  <c r="C140" i="1"/>
  <c r="C138" i="1"/>
  <c r="C141" i="1"/>
  <c r="C139" i="1"/>
  <c r="C126" i="1"/>
  <c r="C130" i="1"/>
  <c r="C128" i="1"/>
  <c r="C125" i="1"/>
  <c r="C129" i="1"/>
  <c r="C104" i="1"/>
  <c r="C100" i="7"/>
  <c r="C68" i="1"/>
  <c r="C87" i="1"/>
  <c r="C85" i="1"/>
  <c r="C83" i="1"/>
  <c r="C81" i="1"/>
  <c r="C79" i="1"/>
  <c r="C77" i="1"/>
  <c r="C75" i="1"/>
  <c r="C73" i="1"/>
  <c r="C71" i="1"/>
  <c r="C69" i="1"/>
  <c r="C88" i="1"/>
  <c r="C86" i="1"/>
  <c r="C84" i="1"/>
  <c r="C82" i="1"/>
  <c r="C80" i="1"/>
  <c r="C78" i="1"/>
  <c r="C76" i="1"/>
  <c r="C74" i="1"/>
  <c r="C72" i="1"/>
  <c r="C56" i="7"/>
  <c r="C58" i="7"/>
  <c r="C60" i="7"/>
  <c r="C93" i="1"/>
  <c r="C81" i="7"/>
  <c r="C83" i="7"/>
  <c r="C86" i="7"/>
  <c r="C27" i="7"/>
  <c r="C29" i="7"/>
  <c r="C31" i="7"/>
  <c r="C15" i="7"/>
  <c r="C17" i="7"/>
  <c r="C19" i="7"/>
  <c r="C7" i="7"/>
  <c r="C101" i="7"/>
  <c r="C70" i="7"/>
  <c r="G51" i="7"/>
  <c r="B51" i="7"/>
  <c r="C50" i="7"/>
  <c r="F38" i="7"/>
  <c r="G37" i="7"/>
  <c r="C85" i="7"/>
  <c r="B148" i="1"/>
  <c r="C147" i="1"/>
  <c r="C120" i="1"/>
  <c r="C97" i="1"/>
  <c r="C99" i="1"/>
  <c r="C95" i="1"/>
  <c r="C109" i="1"/>
  <c r="C107" i="1"/>
  <c r="C105" i="1"/>
  <c r="C110" i="1"/>
  <c r="C108" i="1"/>
  <c r="C98" i="1"/>
  <c r="C96" i="1"/>
  <c r="B64" i="1"/>
  <c r="C37" i="1"/>
  <c r="C26" i="1"/>
  <c r="C29" i="1"/>
  <c r="C31" i="1"/>
  <c r="C27" i="1"/>
  <c r="C32" i="1"/>
  <c r="C30" i="1"/>
  <c r="C20" i="1"/>
  <c r="C14" i="1"/>
  <c r="C18" i="1"/>
  <c r="C19" i="1"/>
  <c r="C16" i="1"/>
  <c r="C17" i="1"/>
  <c r="C8" i="1"/>
  <c r="C7" i="1"/>
  <c r="C146" i="1"/>
  <c r="C49" i="7"/>
  <c r="G36" i="7"/>
  <c r="C45" i="1"/>
  <c r="C47" i="1"/>
  <c r="C49" i="1"/>
  <c r="C51" i="1"/>
  <c r="C53" i="1"/>
  <c r="C55" i="1"/>
  <c r="C57" i="1"/>
  <c r="C59" i="1"/>
  <c r="C61" i="1"/>
  <c r="C63" i="1"/>
  <c r="C44" i="1"/>
  <c r="C46" i="1"/>
  <c r="C48" i="1"/>
  <c r="C50" i="1"/>
  <c r="C52" i="1"/>
  <c r="C54" i="1"/>
  <c r="C56" i="1"/>
  <c r="C58" i="1"/>
  <c r="C60" i="1"/>
  <c r="C62" i="1"/>
  <c r="C43" i="1"/>
</calcChain>
</file>

<file path=xl/sharedStrings.xml><?xml version="1.0" encoding="utf-8"?>
<sst xmlns="http://schemas.openxmlformats.org/spreadsheetml/2006/main" count="3087" uniqueCount="404">
  <si>
    <t>English Proficiency</t>
  </si>
  <si>
    <t>Population</t>
  </si>
  <si>
    <t>Percent</t>
  </si>
  <si>
    <t>English Proficient</t>
  </si>
  <si>
    <t>Limited English Proficiency</t>
  </si>
  <si>
    <t>Total</t>
  </si>
  <si>
    <t>Income to Poverty Ratio</t>
  </si>
  <si>
    <t>Estimate</t>
  </si>
  <si>
    <t>501% and Over</t>
  </si>
  <si>
    <t>Missing Data</t>
  </si>
  <si>
    <t>Income to Poverty Ratio of LEP Population</t>
  </si>
  <si>
    <t>Language Spoken of LEP Population</t>
  </si>
  <si>
    <t>Language Spoken</t>
  </si>
  <si>
    <t>Spanish</t>
  </si>
  <si>
    <t>Portuguese</t>
  </si>
  <si>
    <t>Chinese</t>
  </si>
  <si>
    <t>French Creole</t>
  </si>
  <si>
    <t>Vietnamese</t>
  </si>
  <si>
    <t>Russian</t>
  </si>
  <si>
    <t>French</t>
  </si>
  <si>
    <t>Italian</t>
  </si>
  <si>
    <t>Cambodian</t>
  </si>
  <si>
    <t>Cantonese</t>
  </si>
  <si>
    <t>Arabic</t>
  </si>
  <si>
    <t>Korean</t>
  </si>
  <si>
    <t>Polish</t>
  </si>
  <si>
    <t>Greek</t>
  </si>
  <si>
    <t>Mandarin</t>
  </si>
  <si>
    <t>Albanian</t>
  </si>
  <si>
    <t>Hindi</t>
  </si>
  <si>
    <t>Japanese</t>
  </si>
  <si>
    <t>Kru, Ibo, Yoruba</t>
  </si>
  <si>
    <t>Tagalog</t>
  </si>
  <si>
    <t>Other</t>
  </si>
  <si>
    <t>English Proficiency of Total Population</t>
  </si>
  <si>
    <t>Income to Poverty Ratio of Total Population</t>
  </si>
  <si>
    <t>0-100%</t>
  </si>
  <si>
    <t>101%-200%</t>
  </si>
  <si>
    <t>201%-300%</t>
  </si>
  <si>
    <t>301%-400%</t>
  </si>
  <si>
    <t>401%-500%</t>
  </si>
  <si>
    <t>LEP Population: Income Under 200% of Poverty</t>
  </si>
  <si>
    <t>Language Spoken of LEP Population Under 200% Of Poverty</t>
  </si>
  <si>
    <t>Massachusetts</t>
  </si>
  <si>
    <t>Age Distribution of LEP Population</t>
  </si>
  <si>
    <t>Age</t>
  </si>
  <si>
    <t>5 to 17 Years</t>
  </si>
  <si>
    <t>18 to 24 Years</t>
  </si>
  <si>
    <t>25 to 34 Years</t>
  </si>
  <si>
    <t>35 to 44 Years</t>
  </si>
  <si>
    <t>45 to 54 Years</t>
  </si>
  <si>
    <t>55 to 64 Years</t>
  </si>
  <si>
    <t>65 Years and Over</t>
  </si>
  <si>
    <t>Age Distribution of LEP Population Under 200% Of Poverty</t>
  </si>
  <si>
    <t>Household</t>
  </si>
  <si>
    <t>Not Linguistically Isolated</t>
  </si>
  <si>
    <t>Income to Poverty Ratio of All Family Households</t>
  </si>
  <si>
    <t>Income to Poverty Ratio of All Linguistically Isolated Family Households</t>
  </si>
  <si>
    <t>Linguistically Isolated</t>
  </si>
  <si>
    <t>Linguistic Isolation of Family Households Under 200% of Poverty</t>
  </si>
  <si>
    <t>Language Spoken of Linguistically Isolated Family Households</t>
  </si>
  <si>
    <t>Language Spoken of Linguistically Isolated Family Households Under 200% Of Poverty</t>
  </si>
  <si>
    <t>Geography</t>
  </si>
  <si>
    <t>German</t>
  </si>
  <si>
    <t>Alford town</t>
  </si>
  <si>
    <t>Ashfield town</t>
  </si>
  <si>
    <t>Athol CDP</t>
  </si>
  <si>
    <t>Athol town</t>
  </si>
  <si>
    <t>Becket town</t>
  </si>
  <si>
    <t>Bernardston town</t>
  </si>
  <si>
    <t>Blandford town</t>
  </si>
  <si>
    <t>Buckland town</t>
  </si>
  <si>
    <t>Charlemont town</t>
  </si>
  <si>
    <t>Chester town</t>
  </si>
  <si>
    <t>Chesterfield town</t>
  </si>
  <si>
    <t>Colrain town</t>
  </si>
  <si>
    <t>Conway town</t>
  </si>
  <si>
    <t>Cummington town</t>
  </si>
  <si>
    <t>Deerfield town</t>
  </si>
  <si>
    <t>Egremont town</t>
  </si>
  <si>
    <t>Erving town</t>
  </si>
  <si>
    <t>Florida town</t>
  </si>
  <si>
    <t>Gill town</t>
  </si>
  <si>
    <t>Goshen town</t>
  </si>
  <si>
    <t>Granville town</t>
  </si>
  <si>
    <t>Greenfield CDP</t>
  </si>
  <si>
    <t>Greenfield town</t>
  </si>
  <si>
    <t>Hardwick town</t>
  </si>
  <si>
    <t>Hawley town</t>
  </si>
  <si>
    <t>Heath town</t>
  </si>
  <si>
    <t>Hubbardston town</t>
  </si>
  <si>
    <t>Leverett town</t>
  </si>
  <si>
    <t>Leyden town</t>
  </si>
  <si>
    <t>Middlefield town</t>
  </si>
  <si>
    <t>Millers Falls CDP (part)</t>
  </si>
  <si>
    <t>Monroe town</t>
  </si>
  <si>
    <t>Montague town</t>
  </si>
  <si>
    <t>Monterey town</t>
  </si>
  <si>
    <t>Mount Washington town</t>
  </si>
  <si>
    <t>Tyringham town</t>
  </si>
  <si>
    <t>New Braintree town</t>
  </si>
  <si>
    <t>Warwick town</t>
  </si>
  <si>
    <t>New Marlborough town</t>
  </si>
  <si>
    <t>Washington town</t>
  </si>
  <si>
    <t>New Salem town</t>
  </si>
  <si>
    <t>Wendell town</t>
  </si>
  <si>
    <t>Northfield CDP</t>
  </si>
  <si>
    <t>Westhampton town</t>
  </si>
  <si>
    <t>Northfield town</t>
  </si>
  <si>
    <t>Whately town</t>
  </si>
  <si>
    <t>Orange CDP</t>
  </si>
  <si>
    <t>Windsor town</t>
  </si>
  <si>
    <t>Orange town</t>
  </si>
  <si>
    <t>Worthington town</t>
  </si>
  <si>
    <t>Otis town</t>
  </si>
  <si>
    <t>Pelham town</t>
  </si>
  <si>
    <t>Peru town</t>
  </si>
  <si>
    <t>Petersham town</t>
  </si>
  <si>
    <t>Phillipston town</t>
  </si>
  <si>
    <t>Plainfield town</t>
  </si>
  <si>
    <t>Remainder of Athol town</t>
  </si>
  <si>
    <t>Remainder of Buckland town</t>
  </si>
  <si>
    <t>Remainder of Deerfield town</t>
  </si>
  <si>
    <t>Remainder of Erving town</t>
  </si>
  <si>
    <t>Remainder of Greenfield town</t>
  </si>
  <si>
    <t>Remainder of Montague town</t>
  </si>
  <si>
    <t>Remainder of Northfield town</t>
  </si>
  <si>
    <t>Remainder of Orange town</t>
  </si>
  <si>
    <t>Remainder of Shelburne town</t>
  </si>
  <si>
    <t>Rowe town</t>
  </si>
  <si>
    <t>Royalston town</t>
  </si>
  <si>
    <t>Sandisfield town</t>
  </si>
  <si>
    <t>Savoy town</t>
  </si>
  <si>
    <t>Sheffield town</t>
  </si>
  <si>
    <t>Shelburne Falls CDP (part)</t>
  </si>
  <si>
    <t>Shelburne town</t>
  </si>
  <si>
    <t>Shutesbury town</t>
  </si>
  <si>
    <t>South Deerfield CDP</t>
  </si>
  <si>
    <t>Tolland town</t>
  </si>
  <si>
    <t>Turners Falls CDP</t>
  </si>
  <si>
    <t>PUMA 200</t>
  </si>
  <si>
    <t>Romanian</t>
  </si>
  <si>
    <t>Persian</t>
  </si>
  <si>
    <t>Bantu</t>
  </si>
  <si>
    <t>Ukrainian</t>
  </si>
  <si>
    <t>Thai</t>
  </si>
  <si>
    <t>Cushite</t>
  </si>
  <si>
    <t>Panjabi</t>
  </si>
  <si>
    <t>Amharic</t>
  </si>
  <si>
    <t>Linguistic Isolation of All Households</t>
  </si>
  <si>
    <t>Mon-Khmer, Cambodian</t>
  </si>
  <si>
    <t>Other Asian languages</t>
  </si>
  <si>
    <t>*Universe: Total population 5 years and over in MA</t>
  </si>
  <si>
    <t>Limited English Proficiency (LEP) Population</t>
  </si>
  <si>
    <r>
      <rPr>
        <b/>
        <sz val="11"/>
        <color indexed="8"/>
        <rFont val="Calibri"/>
        <family val="2"/>
      </rPr>
      <t>Definition</t>
    </r>
    <r>
      <rPr>
        <sz val="11"/>
        <color theme="1"/>
        <rFont val="Calibri"/>
        <family val="2"/>
        <scheme val="minor"/>
      </rPr>
      <t>: People whose ability to speak English is "well" "not well" or "not at all."</t>
    </r>
  </si>
  <si>
    <t>Linguistic Isolation:</t>
  </si>
  <si>
    <r>
      <rPr>
        <b/>
        <sz val="11"/>
        <color indexed="8"/>
        <rFont val="Calibri"/>
        <family val="2"/>
      </rPr>
      <t>Definition</t>
    </r>
    <r>
      <rPr>
        <sz val="11"/>
        <color theme="1"/>
        <rFont val="Calibri"/>
        <family val="2"/>
        <scheme val="minor"/>
      </rPr>
      <t xml:space="preserve">: A household that is linguistically isolated is one in which no one 14 years of age and over speaks English very well.  This categorization is established by the US Census Bureau. </t>
    </r>
  </si>
  <si>
    <t>Technically "linguistic isolation" is a household variable. In order to get the details of the income-to-poverty ratio and the languages spoken by households, which are population records,  we use the householder's information to represent each household.</t>
  </si>
  <si>
    <t>* Due to the data limitation, only family households have the same poverty-to-income ratio for every member in the households. Therefore, non-family households are excluded.</t>
  </si>
  <si>
    <t>* The household language is represented by the language spoken by the householder.</t>
  </si>
  <si>
    <t>Source: 2007-2011 American Community Survey, Public Use Microdata Sample (PUMS), BRA Research Division Analysis</t>
  </si>
  <si>
    <r>
      <t xml:space="preserve">This analysis is conducted to understand and describe the population with limited English proficiency and live below a certain level of poverty. The proper sourcing of this material is </t>
    </r>
    <r>
      <rPr>
        <i/>
        <sz val="11"/>
        <color indexed="8"/>
        <rFont val="Calibri"/>
        <family val="2"/>
      </rPr>
      <t>2007-2011 American Community Survey, Public Use Microdata Sample (PUMS), BRA Research Division Analysis</t>
    </r>
    <r>
      <rPr>
        <sz val="11"/>
        <color theme="1"/>
        <rFont val="Calibri"/>
        <family val="2"/>
        <scheme val="minor"/>
      </rPr>
      <t>. Due to geographic limitation, for the analysis we used the data by Public Use Microdata Areas (PUMA). In many cases, multiple cities are in a PUMA. The cities/towns listed on the page are included with the PUMA referenced on each tab. Please note other towns could also be a part of each PUMA. See the accompanying PUMA map for Massachusetts.</t>
    </r>
  </si>
  <si>
    <t>Glossary:</t>
  </si>
  <si>
    <t xml:space="preserve">Linguistically Isolated Households: A household that is linguistically isolated is one in which no one 14 years of age and over speaks English very well.  This categorization is established by the US Census Bureau. </t>
  </si>
  <si>
    <t>Income-to-Poverty Ratio: People and families are classified as being in poverty if their income is less than their poverty threshold, which is based in part on household size. Households at 100% or less of the poverty threshold are in poverty. Household 200% of the poverty threshold are two times above the poverty line for their respective household size, and so on.</t>
  </si>
  <si>
    <t>Introduction:</t>
  </si>
  <si>
    <t>*Universe: All households exclude group quarters/vacant units</t>
  </si>
  <si>
    <t>English Proficiency of Total Population between 0-100% of Poverty</t>
  </si>
  <si>
    <t>*Universe: Total population 5 years and over in PUMA=200</t>
  </si>
  <si>
    <t>English Proficiency of  Population between  0-100% of Poverty</t>
  </si>
  <si>
    <t>English Proficiency of  Population between 101%-200% of Poverty</t>
  </si>
  <si>
    <t>English Proficiency of Total Population between 101%-200% of Poverty</t>
  </si>
  <si>
    <t>English Proficiency of  Population between 0%-100% of Poverty</t>
  </si>
  <si>
    <t>*Universe: Total population 5 years and over in PUMA=1400</t>
  </si>
  <si>
    <t>Limited English Proficiency:  "Limited English proficiency" refers to the respondent's assessment of their own ability to speak English, from "very well" to "not at all." In this analysis, we grouped "English only" and "very well"" into "English proficient"; "well", "not well" and "not at all" into "limited English proficiency."   This categorization was used at the request of the Volunteer Lawyer's Project.</t>
  </si>
  <si>
    <t>Linguistic Isolation</t>
  </si>
  <si>
    <t>Community Legal Aid Service Area - LEP Population by Poverty</t>
  </si>
  <si>
    <t>Community Legal Aid Area LEP Population by Poverty</t>
  </si>
  <si>
    <t>Limited English Proficent</t>
  </si>
  <si>
    <t>Language ability is based on the respondent's subjective assessment of their own fluency. Only includes individuals ages 5 and older.</t>
  </si>
  <si>
    <t>English Proficiency of Population between 0%-100% of Poverty</t>
  </si>
  <si>
    <t>English Proficiency of Population between 101-200% of Poverty</t>
  </si>
  <si>
    <t>Notes on Data Limitations:</t>
  </si>
  <si>
    <t>1)  Due to data limitations, these figures are not exact and have a large margin of error. The data gives an accurate picture of general trends, but is not meant to be used for exact numbers or percentages.</t>
  </si>
  <si>
    <t>2)  Due to US Census definitions, "Chinese" includes both Mandarin and Cantonese speakers.*</t>
  </si>
  <si>
    <t>3)  Due to the data limitation,"Other" may include some languages listed above.**</t>
  </si>
  <si>
    <t xml:space="preserve">4)  Due to geographic limitations, for the analysis we used the data by Public Use Microdata Areas (PUMA).  In many cases, multiple cities are in a PUMA.  Please note other towns could also be a part of each PUMA. </t>
  </si>
  <si>
    <r>
      <rPr>
        <b/>
        <sz val="12"/>
        <color theme="1"/>
        <rFont val="Calibri"/>
        <family val="2"/>
        <scheme val="minor"/>
      </rPr>
      <t>Source:</t>
    </r>
    <r>
      <rPr>
        <sz val="12"/>
        <color theme="1"/>
        <rFont val="Calibri"/>
        <family val="2"/>
        <scheme val="minor"/>
      </rPr>
      <t xml:space="preserve"> 2007-2011 American Community Survey, Public Use Microdata Sample (PUMS), BRA Research Division Analysis</t>
    </r>
  </si>
  <si>
    <t>Community Legal Aid Service Area - Limited English Proficient Data with Poverty Overlay</t>
  </si>
  <si>
    <t>Limited English Proficient</t>
  </si>
  <si>
    <t>Swahili</t>
  </si>
  <si>
    <t>West Stockbridge town</t>
  </si>
  <si>
    <t>Stockbridge town</t>
  </si>
  <si>
    <t>Richmond town</t>
  </si>
  <si>
    <t>Remainder of Williamstown town</t>
  </si>
  <si>
    <t>Remainder of Lenox town</t>
  </si>
  <si>
    <t>Remainder of Lee town</t>
  </si>
  <si>
    <t>Remainder of Great Barrington town</t>
  </si>
  <si>
    <t>Remainder of Adams town</t>
  </si>
  <si>
    <t>Pittsfield city</t>
  </si>
  <si>
    <t>North Adams city</t>
  </si>
  <si>
    <t>New Ashford town</t>
  </si>
  <si>
    <t>Lenox town</t>
  </si>
  <si>
    <t>Lenox CDP</t>
  </si>
  <si>
    <t>*Universe: Total population 5 years and over in PUMA=100</t>
  </si>
  <si>
    <t>Lee town</t>
  </si>
  <si>
    <t>Lee CDP</t>
  </si>
  <si>
    <t>Lanesborough town</t>
  </si>
  <si>
    <t>Housatonic CDP</t>
  </si>
  <si>
    <t>Hinsdale town</t>
  </si>
  <si>
    <t>Hancock town</t>
  </si>
  <si>
    <t>Great Barrington town</t>
  </si>
  <si>
    <t>Great Barrington CDP</t>
  </si>
  <si>
    <t>Dalton town</t>
  </si>
  <si>
    <t>Clarksburg town</t>
  </si>
  <si>
    <t>Cheshire town</t>
  </si>
  <si>
    <t>Williamstown town</t>
  </si>
  <si>
    <t>Adams town</t>
  </si>
  <si>
    <t>Williamstown CDP</t>
  </si>
  <si>
    <t>Adams CDP</t>
  </si>
  <si>
    <t>PUMA 100</t>
  </si>
  <si>
    <t>Hmong</t>
  </si>
  <si>
    <t>Winchendon town</t>
  </si>
  <si>
    <t>*Universe: Total population 5 years and over in PUMA=300</t>
  </si>
  <si>
    <t>Winchendon CDP</t>
  </si>
  <si>
    <t>Westminster town</t>
  </si>
  <si>
    <t>Templeton town</t>
  </si>
  <si>
    <t>South Ashburnham CDP</t>
  </si>
  <si>
    <t>English Proficiency of  Population between  101%-200% of Poverty</t>
  </si>
  <si>
    <t>Remainder of Winchendon town</t>
  </si>
  <si>
    <t>Remainder of Templeton town</t>
  </si>
  <si>
    <t>Remainder of Lunenburg town</t>
  </si>
  <si>
    <t>Remainder of Ashburnham town</t>
  </si>
  <si>
    <t>Lunenburg town</t>
  </si>
  <si>
    <t>Lunenburg CDP</t>
  </si>
  <si>
    <t>Leominster city</t>
  </si>
  <si>
    <t>Gardner city</t>
  </si>
  <si>
    <t>Fitchburg city</t>
  </si>
  <si>
    <t>Baldwinville CDP</t>
  </si>
  <si>
    <t>Ashby town</t>
  </si>
  <si>
    <t>Ashburnham town</t>
  </si>
  <si>
    <t>PUMA 300</t>
  </si>
  <si>
    <t>Urdu</t>
  </si>
  <si>
    <t>Bengali</t>
  </si>
  <si>
    <t>Czech</t>
  </si>
  <si>
    <t>*Universe: Total population 5 years and over in PUMA=1600</t>
  </si>
  <si>
    <t>Williamsburg town</t>
  </si>
  <si>
    <t>Sunderland town</t>
  </si>
  <si>
    <t>South Hadley town</t>
  </si>
  <si>
    <t>South Amherst CDP</t>
  </si>
  <si>
    <t>Remainder of Hatfield town</t>
  </si>
  <si>
    <t>Remainder of Granby town</t>
  </si>
  <si>
    <t>Remainder of Amherst town</t>
  </si>
  <si>
    <t>Northampton city</t>
  </si>
  <si>
    <t>North Amherst CDP</t>
  </si>
  <si>
    <t>Hatfield town</t>
  </si>
  <si>
    <t>Hatfield CDP</t>
  </si>
  <si>
    <t>Hadley town</t>
  </si>
  <si>
    <t>Granby town</t>
  </si>
  <si>
    <t>Granby CDP</t>
  </si>
  <si>
    <t>Amherst town</t>
  </si>
  <si>
    <t>Amherst Center CDP</t>
  </si>
  <si>
    <t>PUMA 1600</t>
  </si>
  <si>
    <t>*Universe: Total population 5 years and over in PUMA=1700</t>
  </si>
  <si>
    <t>Holyoke city</t>
  </si>
  <si>
    <t>Easthampton city</t>
  </si>
  <si>
    <t>Chicopee city</t>
  </si>
  <si>
    <t>PUMA 1700</t>
  </si>
  <si>
    <t>Other Asian Languages</t>
  </si>
  <si>
    <t>Turkish</t>
  </si>
  <si>
    <t>*Universe: Total population 5 years and over in PUMA=1800</t>
  </si>
  <si>
    <t>Westfield city</t>
  </si>
  <si>
    <t>West Springfield town</t>
  </si>
  <si>
    <t>West Springfield CDP</t>
  </si>
  <si>
    <t>Southwick town</t>
  </si>
  <si>
    <t>Southampton town</t>
  </si>
  <si>
    <t>Russell town</t>
  </si>
  <si>
    <t>Montgomery town</t>
  </si>
  <si>
    <t>Huntington town</t>
  </si>
  <si>
    <t>Agawam city</t>
  </si>
  <si>
    <t>PUMA 1800</t>
  </si>
  <si>
    <t>Laotian</t>
  </si>
  <si>
    <t>*Universe: Total population 5 years and over in PUMA=1900</t>
  </si>
  <si>
    <t>Springfield city</t>
  </si>
  <si>
    <t>PUMA 1900</t>
  </si>
  <si>
    <t>PUMA 2000</t>
  </si>
  <si>
    <t>Belchertown CDP</t>
  </si>
  <si>
    <t>Belchertown town</t>
  </si>
  <si>
    <t>Bondsville CDP (part)</t>
  </si>
  <si>
    <t>East Longmeadow town</t>
  </si>
  <si>
    <t>*Universe: Total population 5 years and over in PUMA=2000</t>
  </si>
  <si>
    <t>Hampden town</t>
  </si>
  <si>
    <t>Longmeadow CDP</t>
  </si>
  <si>
    <t>Longmeadow town</t>
  </si>
  <si>
    <t>Ludlow town</t>
  </si>
  <si>
    <t>Monson Center CDP</t>
  </si>
  <si>
    <t>Monson town</t>
  </si>
  <si>
    <t>Palmer CDP</t>
  </si>
  <si>
    <t>Palmer town</t>
  </si>
  <si>
    <t>Remainder of Belchertown town</t>
  </si>
  <si>
    <t>Remainder of Monson town</t>
  </si>
  <si>
    <t>Remainder of Palmer town</t>
  </si>
  <si>
    <t>Remainder of Ware town</t>
  </si>
  <si>
    <t>Remainder of Wilbraham town</t>
  </si>
  <si>
    <t>Three Rivers CDP</t>
  </si>
  <si>
    <t>Ware CDP</t>
  </si>
  <si>
    <t>Ware town</t>
  </si>
  <si>
    <t>Wilbraham CDP</t>
  </si>
  <si>
    <t>PUMA 2100</t>
  </si>
  <si>
    <t>Charlton town</t>
  </si>
  <si>
    <t>Whitinsville CDP</t>
  </si>
  <si>
    <t>Douglas town</t>
  </si>
  <si>
    <t>Dudley town</t>
  </si>
  <si>
    <t>East Douglas CDP</t>
  </si>
  <si>
    <t>*Universe: Total population 5 years and over in PUMA=2100</t>
  </si>
  <si>
    <t>Fiskdale CDP</t>
  </si>
  <si>
    <t>Holland CDP</t>
  </si>
  <si>
    <t>Holland town</t>
  </si>
  <si>
    <t>Northbridge town</t>
  </si>
  <si>
    <t>Oxford CDP</t>
  </si>
  <si>
    <t>Oxford town</t>
  </si>
  <si>
    <t>Remainder of Douglas town</t>
  </si>
  <si>
    <t>Remainder of Holland town</t>
  </si>
  <si>
    <t>Remainder of Northbridge town</t>
  </si>
  <si>
    <t>Remainder of Oxford town</t>
  </si>
  <si>
    <t>Remainder of Southbridge town</t>
  </si>
  <si>
    <t>Remainder of Sturbridge town</t>
  </si>
  <si>
    <t>Remainder of Webster town</t>
  </si>
  <si>
    <t>Southbridge CDP</t>
  </si>
  <si>
    <t>Southbridge town</t>
  </si>
  <si>
    <t>Sturbridge CDP</t>
  </si>
  <si>
    <t>Sturbridge town</t>
  </si>
  <si>
    <t>Sutton town</t>
  </si>
  <si>
    <t>Uxbridge town</t>
  </si>
  <si>
    <t>Wales town</t>
  </si>
  <si>
    <t>Webster CDP</t>
  </si>
  <si>
    <t>Webster town</t>
  </si>
  <si>
    <t>PUMA 2200</t>
  </si>
  <si>
    <t>Auburn town</t>
  </si>
  <si>
    <t>Grafton town</t>
  </si>
  <si>
    <t>Holden town</t>
  </si>
  <si>
    <t>Leicester town</t>
  </si>
  <si>
    <t>*Universe: Total population 5 years and over in PUMA=2200</t>
  </si>
  <si>
    <t>Millbury town</t>
  </si>
  <si>
    <t>Paxton town</t>
  </si>
  <si>
    <t>Shrewsbury town</t>
  </si>
  <si>
    <t>West Boylston town</t>
  </si>
  <si>
    <t>Telugu</t>
  </si>
  <si>
    <t>Gujarati</t>
  </si>
  <si>
    <t>Tamil</t>
  </si>
  <si>
    <t>*Universe: Total population 5 years and over in PUMA=2300</t>
  </si>
  <si>
    <t>Worcester city</t>
  </si>
  <si>
    <t>PUMA 2300</t>
  </si>
  <si>
    <r>
      <rPr>
        <b/>
        <sz val="12"/>
        <color theme="1"/>
        <rFont val="Calibri"/>
        <family val="2"/>
        <scheme val="minor"/>
      </rPr>
      <t xml:space="preserve">Geography NOT included that is in the CLA service area: </t>
    </r>
    <r>
      <rPr>
        <sz val="12"/>
        <color theme="1"/>
        <rFont val="Calibri"/>
        <family val="2"/>
        <scheme val="minor"/>
      </rPr>
      <t xml:space="preserve"> Upton, Milford, Southborough, Harvard, Lancaster, Berlin, Bolton</t>
    </r>
  </si>
  <si>
    <t>PUMA 1500</t>
  </si>
  <si>
    <t>Barre CDP</t>
  </si>
  <si>
    <t>Rutland town</t>
  </si>
  <si>
    <t>Barre town</t>
  </si>
  <si>
    <t>Spencer CDP</t>
  </si>
  <si>
    <t>Boylston town</t>
  </si>
  <si>
    <t>Spencer town</t>
  </si>
  <si>
    <t>Brimfield town</t>
  </si>
  <si>
    <t>Sterling town</t>
  </si>
  <si>
    <t>*Universe: Total population 5 years and over in PUMA=1500</t>
  </si>
  <si>
    <t>Brookfield town</t>
  </si>
  <si>
    <t>Warren CDP</t>
  </si>
  <si>
    <t>Clinton CDP</t>
  </si>
  <si>
    <t>Warren town</t>
  </si>
  <si>
    <t>Clinton town</t>
  </si>
  <si>
    <t>West Brookfield CDP</t>
  </si>
  <si>
    <t>East Brookfield CDP</t>
  </si>
  <si>
    <t>West Brookfield town</t>
  </si>
  <si>
    <t>East Brookfield town</t>
  </si>
  <si>
    <t>Westborough CDP</t>
  </si>
  <si>
    <t>North Brookfield CDP</t>
  </si>
  <si>
    <t>Westborough town</t>
  </si>
  <si>
    <t>North Brookfield town</t>
  </si>
  <si>
    <t>Northborough CDP</t>
  </si>
  <si>
    <t>Northborough town</t>
  </si>
  <si>
    <t>Oakham town</t>
  </si>
  <si>
    <t>Princeton town</t>
  </si>
  <si>
    <t>Remainder of Barre town</t>
  </si>
  <si>
    <t>Remainder of Clinton town</t>
  </si>
  <si>
    <t>Remainder of East Brookfield town</t>
  </si>
  <si>
    <t>Remainder of North Brookfield town</t>
  </si>
  <si>
    <t>Remainder of Northborough town</t>
  </si>
  <si>
    <t>Remainder of Rutland town</t>
  </si>
  <si>
    <t>Remainder of Spencer town</t>
  </si>
  <si>
    <t>Remainder of Warren town</t>
  </si>
  <si>
    <t>Remainder of West Brookfield town</t>
  </si>
  <si>
    <t>Remainder of Westborough town</t>
  </si>
  <si>
    <t>Rutland CDP</t>
  </si>
  <si>
    <t>Finnish</t>
  </si>
  <si>
    <t>India N.E.C.</t>
  </si>
  <si>
    <t>Swedish</t>
  </si>
  <si>
    <t>Other Indo-European Languages</t>
  </si>
  <si>
    <r>
      <rPr>
        <b/>
        <sz val="12"/>
        <color theme="1"/>
        <rFont val="Calibri"/>
        <family val="2"/>
        <scheme val="minor"/>
      </rPr>
      <t>Geography included:</t>
    </r>
    <r>
      <rPr>
        <sz val="12"/>
        <color theme="1"/>
        <rFont val="Calibri"/>
        <family val="2"/>
        <scheme val="minor"/>
      </rPr>
      <t xml:space="preserve">  PUMA 100, 200, 300, 1500, 1600, 1700, 1800, 1900, 2000, 2100, 2200, 2300</t>
    </r>
  </si>
  <si>
    <r>
      <rPr>
        <b/>
        <sz val="12"/>
        <color theme="1"/>
        <rFont val="Calibri"/>
        <family val="2"/>
        <scheme val="minor"/>
      </rPr>
      <t xml:space="preserve">Geography included that is NOT in the CLA service area:  </t>
    </r>
    <r>
      <rPr>
        <sz val="12"/>
        <color theme="1"/>
        <rFont val="Calibri"/>
        <family val="2"/>
        <scheme val="minor"/>
      </rPr>
      <t>Winsor,  Ashby, Whitinsville</t>
    </r>
  </si>
  <si>
    <t>Chinese* (Cantonese and Mandarin)</t>
  </si>
  <si>
    <t>Mon-Khmer/Cambodian</t>
  </si>
  <si>
    <t>13.3% of people in the CLA service area who live between 101-200% of the federal poverty line are LEP.</t>
  </si>
  <si>
    <t xml:space="preserve">18.7% of people in the CLA service area who live below 100% of the federal poverty line are LEP and financially eligible for CLA services. </t>
  </si>
  <si>
    <t>The above chart shows number and percentage of LEP individuals in various income brackets based on the federal poverty guidelines. Compared to 11.7% of people in CLA's service area below the federal poverty line, 29.1% of LEP people in CLA's  service area live below the federal poverty line. This shows that LEP individuals are almost 3 times as likely to live in poverty and be eligible for legal aid.</t>
  </si>
  <si>
    <t>The above percentages are based on federal poverty guidelines. If a person's income is within 0-100%, then they live below the federal poverty line. According to this data, 11.7% of the people who live in CLA's service area live below the federal poverty line.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</si>
</sst>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24" x14ac:knownFonts="1">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3"/>
      <color theme="1"/>
      <name val="Calibri"/>
      <family val="2"/>
      <scheme val="minor"/>
    </font>
    <font>
      <sz val="10"/>
      <name val="Arial"/>
    </font>
    <font>
      <b/>
      <sz val="11"/>
      <color indexed="8"/>
      <name val="Calibri"/>
      <family val="2"/>
    </font>
    <font>
      <i/>
      <sz val="11"/>
      <color indexed="8"/>
      <name val="Calibri"/>
      <family val="2"/>
    </font>
    <font>
      <b/>
      <sz val="14"/>
      <color theme="1"/>
      <name val="Calibri"/>
      <family val="2"/>
      <scheme val="minor"/>
    </font>
    <font>
      <u/>
      <sz val="11"/>
      <color theme="10"/>
      <name val="Calibri"/>
      <family val="2"/>
      <scheme val="minor"/>
    </font>
    <font>
      <u/>
      <sz val="11"/>
      <color theme="11"/>
      <name val="Calibri"/>
      <family val="2"/>
      <scheme val="minor"/>
    </font>
    <font>
      <b/>
      <sz val="12"/>
      <color theme="1"/>
      <name val="Calibri"/>
      <family val="2"/>
      <scheme val="minor"/>
    </font>
    <font>
      <b/>
      <sz val="18"/>
      <color theme="1"/>
      <name val="Calibri"/>
      <family val="2"/>
      <scheme val="minor"/>
    </font>
    <font>
      <sz val="11"/>
      <color theme="0"/>
      <name val="Calibri"/>
      <family val="2"/>
      <scheme val="minor"/>
    </font>
    <font>
      <sz val="11"/>
      <name val="Calibri"/>
      <family val="2"/>
      <scheme val="minor"/>
    </font>
    <font>
      <sz val="11"/>
      <color rgb="FF9C0006"/>
      <name val="Calibri"/>
      <family val="2"/>
      <scheme val="minor"/>
    </font>
    <font>
      <sz val="8"/>
      <name val="Calibri"/>
      <family val="2"/>
      <scheme val="minor"/>
    </font>
    <font>
      <sz val="11"/>
      <color rgb="FF000000"/>
      <name val="Calibri"/>
      <family val="2"/>
      <scheme val="minor"/>
    </font>
    <font>
      <b/>
      <sz val="11"/>
      <color rgb="FF000000"/>
      <name val="Calibri"/>
      <scheme val="minor"/>
    </font>
    <font>
      <b/>
      <sz val="11"/>
      <name val="Calibri"/>
      <family val="2"/>
      <scheme val="minor"/>
    </font>
    <font>
      <b/>
      <sz val="13"/>
      <name val="Calibri"/>
      <family val="2"/>
      <scheme val="minor"/>
    </font>
    <font>
      <sz val="10"/>
      <color theme="1"/>
      <name val="Calibri"/>
      <family val="2"/>
      <scheme val="minor"/>
    </font>
  </fonts>
  <fills count="10">
    <fill>
      <patternFill patternType="none"/>
    </fill>
    <fill>
      <patternFill patternType="gray125"/>
    </fill>
    <fill>
      <patternFill patternType="solid">
        <fgColor theme="2"/>
        <bgColor indexed="64"/>
      </patternFill>
    </fill>
    <fill>
      <patternFill patternType="solid">
        <fgColor rgb="FFFFC7CE"/>
      </patternFill>
    </fill>
    <fill>
      <patternFill patternType="solid">
        <fgColor theme="5" tint="0.39997558519241921"/>
        <bgColor indexed="65"/>
      </patternFill>
    </fill>
    <fill>
      <patternFill patternType="solid">
        <fgColor rgb="FFFFFF0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0"/>
        <bgColor indexed="64"/>
      </patternFill>
    </fill>
  </fills>
  <borders count="43">
    <border>
      <left/>
      <right/>
      <top/>
      <bottom/>
      <diagonal/>
    </border>
    <border>
      <left/>
      <right style="medium">
        <color auto="1"/>
      </right>
      <top style="medium">
        <color auto="1"/>
      </top>
      <bottom style="medium">
        <color auto="1"/>
      </bottom>
      <diagonal/>
    </border>
    <border>
      <left style="medium">
        <color auto="1"/>
      </left>
      <right style="thin">
        <color auto="1"/>
      </right>
      <top/>
      <bottom/>
      <diagonal/>
    </border>
    <border>
      <left/>
      <right style="medium">
        <color auto="1"/>
      </right>
      <top/>
      <bottom/>
      <diagonal/>
    </border>
    <border>
      <left style="medium">
        <color auto="1"/>
      </left>
      <right style="thin">
        <color auto="1"/>
      </right>
      <top/>
      <bottom style="medium">
        <color auto="1"/>
      </bottom>
      <diagonal/>
    </border>
    <border>
      <left/>
      <right style="medium">
        <color auto="1"/>
      </right>
      <top/>
      <bottom style="medium">
        <color auto="1"/>
      </bottom>
      <diagonal/>
    </border>
    <border>
      <left/>
      <right style="thin">
        <color auto="1"/>
      </right>
      <top/>
      <bottom/>
      <diagonal/>
    </border>
    <border>
      <left/>
      <right/>
      <top style="medium">
        <color auto="1"/>
      </top>
      <bottom style="medium">
        <color auto="1"/>
      </bottom>
      <diagonal/>
    </border>
    <border>
      <left style="thin">
        <color auto="1"/>
      </left>
      <right style="thin">
        <color auto="1"/>
      </right>
      <top/>
      <bottom/>
      <diagonal/>
    </border>
    <border>
      <left style="thin">
        <color auto="1"/>
      </left>
      <right style="thin">
        <color auto="1"/>
      </right>
      <top/>
      <bottom style="medium">
        <color auto="1"/>
      </bottom>
      <diagonal/>
    </border>
    <border>
      <left style="medium">
        <color auto="1"/>
      </left>
      <right/>
      <top style="medium">
        <color auto="1"/>
      </top>
      <bottom style="medium">
        <color auto="1"/>
      </bottom>
      <diagonal/>
    </border>
    <border>
      <left/>
      <right/>
      <top/>
      <bottom style="medium">
        <color auto="1"/>
      </bottom>
      <diagonal/>
    </border>
    <border>
      <left style="medium">
        <color auto="1"/>
      </left>
      <right style="thin">
        <color auto="1"/>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right/>
      <top/>
      <bottom style="thin">
        <color auto="1"/>
      </bottom>
      <diagonal/>
    </border>
    <border>
      <left/>
      <right style="medium">
        <color auto="1"/>
      </right>
      <top/>
      <bottom style="thin">
        <color auto="1"/>
      </bottom>
      <diagonal/>
    </border>
    <border>
      <left/>
      <right style="thin">
        <color auto="1"/>
      </right>
      <top/>
      <bottom style="thin">
        <color auto="1"/>
      </bottom>
      <diagonal/>
    </border>
    <border>
      <left style="thin">
        <color auto="1"/>
      </left>
      <right style="thin">
        <color auto="1"/>
      </right>
      <top style="medium">
        <color auto="1"/>
      </top>
      <bottom/>
      <diagonal/>
    </border>
    <border>
      <left style="medium">
        <color auto="1"/>
      </left>
      <right/>
      <top/>
      <bottom style="medium">
        <color auto="1"/>
      </bottom>
      <diagonal/>
    </border>
    <border>
      <left style="medium">
        <color auto="1"/>
      </left>
      <right style="medium">
        <color auto="1"/>
      </right>
      <top/>
      <bottom/>
      <diagonal/>
    </border>
    <border>
      <left style="medium">
        <color auto="1"/>
      </left>
      <right/>
      <top/>
      <bottom/>
      <diagonal/>
    </border>
    <border>
      <left/>
      <right style="medium">
        <color auto="1"/>
      </right>
      <top style="medium">
        <color auto="1"/>
      </top>
      <bottom/>
      <diagonal/>
    </border>
    <border>
      <left/>
      <right/>
      <top style="thin">
        <color auto="1"/>
      </top>
      <bottom style="thin">
        <color auto="1"/>
      </bottom>
      <diagonal/>
    </border>
    <border>
      <left style="thin">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bottom style="thin">
        <color auto="1"/>
      </bottom>
      <diagonal/>
    </border>
    <border>
      <left style="thin">
        <color auto="1"/>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bottom/>
      <diagonal/>
    </border>
    <border>
      <left style="medium">
        <color auto="1"/>
      </left>
      <right/>
      <top/>
      <bottom style="thin">
        <color auto="1"/>
      </bottom>
      <diagonal/>
    </border>
    <border>
      <left style="medium">
        <color auto="1"/>
      </left>
      <right/>
      <top style="medium">
        <color auto="1"/>
      </top>
      <bottom style="thin">
        <color auto="1"/>
      </bottom>
      <diagonal/>
    </border>
    <border>
      <left style="thin">
        <color indexed="64"/>
      </left>
      <right/>
      <top style="medium">
        <color auto="1"/>
      </top>
      <bottom style="thin">
        <color auto="1"/>
      </bottom>
      <diagonal/>
    </border>
    <border>
      <left/>
      <right/>
      <top style="thin">
        <color auto="1"/>
      </top>
      <bottom/>
      <diagonal/>
    </border>
  </borders>
  <cellStyleXfs count="163">
    <xf numFmtId="0" fontId="0" fillId="0" borderId="0"/>
    <xf numFmtId="43" fontId="3" fillId="0" borderId="0" applyFont="0" applyFill="0" applyBorder="0" applyAlignment="0" applyProtection="0"/>
    <xf numFmtId="9" fontId="3" fillId="0" borderId="0" applyFont="0" applyFill="0" applyBorder="0" applyAlignment="0" applyProtection="0"/>
    <xf numFmtId="0" fontId="7"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5" fillId="4" borderId="0" applyNumberFormat="0" applyBorder="0" applyAlignment="0" applyProtection="0"/>
    <xf numFmtId="0" fontId="17" fillId="3"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7"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193">
    <xf numFmtId="0" fontId="0" fillId="0" borderId="0" xfId="0"/>
    <xf numFmtId="0" fontId="0" fillId="0" borderId="0" xfId="0"/>
    <xf numFmtId="0" fontId="0" fillId="0" borderId="5" xfId="0" applyBorder="1"/>
    <xf numFmtId="165" fontId="0" fillId="0" borderId="11" xfId="1" applyNumberFormat="1" applyFont="1" applyBorder="1"/>
    <xf numFmtId="0" fontId="4" fillId="0" borderId="13" xfId="0" applyFont="1" applyBorder="1" applyAlignment="1">
      <alignment horizontal="center"/>
    </xf>
    <xf numFmtId="164" fontId="0" fillId="0" borderId="3" xfId="2" applyNumberFormat="1" applyFont="1" applyBorder="1"/>
    <xf numFmtId="165" fontId="0" fillId="0" borderId="0" xfId="1" applyNumberFormat="1" applyFont="1" applyBorder="1"/>
    <xf numFmtId="0" fontId="0" fillId="0" borderId="0" xfId="0"/>
    <xf numFmtId="0" fontId="0" fillId="0" borderId="0" xfId="0" applyAlignment="1">
      <alignment wrapText="1"/>
    </xf>
    <xf numFmtId="0" fontId="0" fillId="0" borderId="2" xfId="0" applyBorder="1"/>
    <xf numFmtId="0" fontId="0" fillId="0" borderId="4" xfId="0" applyBorder="1"/>
    <xf numFmtId="0" fontId="4" fillId="0" borderId="14" xfId="0" applyFont="1" applyBorder="1" applyAlignment="1">
      <alignment horizontal="center"/>
    </xf>
    <xf numFmtId="0" fontId="4" fillId="0" borderId="15" xfId="0" applyFont="1" applyBorder="1" applyAlignment="1">
      <alignment horizontal="center"/>
    </xf>
    <xf numFmtId="0" fontId="0" fillId="0" borderId="16" xfId="0" applyBorder="1"/>
    <xf numFmtId="165" fontId="0" fillId="0" borderId="17" xfId="1" applyNumberFormat="1" applyFont="1" applyBorder="1"/>
    <xf numFmtId="164" fontId="0" fillId="0" borderId="18" xfId="2" applyNumberFormat="1" applyFont="1" applyBorder="1"/>
    <xf numFmtId="0" fontId="0" fillId="0" borderId="18" xfId="0" applyBorder="1"/>
    <xf numFmtId="0" fontId="0" fillId="0" borderId="12" xfId="0" applyBorder="1"/>
    <xf numFmtId="0" fontId="0" fillId="0" borderId="20" xfId="0" applyBorder="1"/>
    <xf numFmtId="0" fontId="0" fillId="0" borderId="8" xfId="0" applyBorder="1"/>
    <xf numFmtId="0" fontId="0" fillId="0" borderId="9" xfId="0" applyBorder="1"/>
    <xf numFmtId="0" fontId="0" fillId="0" borderId="6" xfId="0" applyBorder="1"/>
    <xf numFmtId="0" fontId="0" fillId="0" borderId="19"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0" fillId="0" borderId="2" xfId="0" applyBorder="1"/>
    <xf numFmtId="0" fontId="0" fillId="0" borderId="4" xfId="0" applyBorder="1"/>
    <xf numFmtId="0" fontId="0" fillId="0" borderId="3" xfId="0" applyBorder="1"/>
    <xf numFmtId="0" fontId="0" fillId="0" borderId="0" xfId="0"/>
    <xf numFmtId="0" fontId="0" fillId="0" borderId="0" xfId="0" applyAlignment="1">
      <alignment wrapText="1"/>
    </xf>
    <xf numFmtId="0" fontId="0" fillId="0" borderId="2" xfId="0" applyBorder="1"/>
    <xf numFmtId="0" fontId="0" fillId="0" borderId="4" xfId="0" applyBorder="1"/>
    <xf numFmtId="0" fontId="5" fillId="0" borderId="0" xfId="0" applyFont="1" applyAlignment="1">
      <alignment horizontal="center"/>
    </xf>
    <xf numFmtId="0" fontId="7" fillId="0" borderId="0" xfId="3"/>
    <xf numFmtId="9" fontId="0" fillId="0" borderId="5" xfId="2" applyFont="1" applyBorder="1"/>
    <xf numFmtId="0" fontId="0" fillId="0" borderId="0" xfId="0" applyBorder="1"/>
    <xf numFmtId="0" fontId="4" fillId="0" borderId="0" xfId="0" applyFont="1"/>
    <xf numFmtId="0" fontId="4" fillId="0" borderId="0" xfId="0" applyFont="1" applyFill="1" applyBorder="1"/>
    <xf numFmtId="3" fontId="0" fillId="0" borderId="0" xfId="0" applyNumberFormat="1" applyBorder="1"/>
    <xf numFmtId="164" fontId="0" fillId="0" borderId="0" xfId="0" applyNumberFormat="1" applyBorder="1"/>
    <xf numFmtId="0" fontId="0" fillId="0" borderId="0" xfId="0" applyFill="1" applyBorder="1"/>
    <xf numFmtId="0" fontId="0" fillId="0" borderId="22" xfId="0" applyFill="1" applyBorder="1"/>
    <xf numFmtId="0" fontId="0" fillId="0" borderId="22" xfId="0" applyFont="1" applyFill="1" applyBorder="1" applyAlignment="1">
      <alignment horizontal="left"/>
    </xf>
    <xf numFmtId="0" fontId="0" fillId="0" borderId="23" xfId="0" applyFont="1" applyFill="1" applyBorder="1" applyAlignment="1">
      <alignment horizontal="left"/>
    </xf>
    <xf numFmtId="0" fontId="0" fillId="0" borderId="24" xfId="0" applyFont="1" applyFill="1" applyBorder="1" applyAlignment="1">
      <alignment horizontal="left"/>
    </xf>
    <xf numFmtId="0" fontId="0" fillId="2" borderId="0" xfId="0" applyFill="1" applyAlignment="1">
      <alignment horizontal="left" wrapText="1" indent="2"/>
    </xf>
    <xf numFmtId="0" fontId="0" fillId="2" borderId="0" xfId="0" applyFill="1" applyAlignment="1">
      <alignment wrapText="1"/>
    </xf>
    <xf numFmtId="0" fontId="0" fillId="2" borderId="25" xfId="0" applyFill="1" applyBorder="1" applyAlignment="1">
      <alignment horizontal="left" wrapText="1" indent="2"/>
    </xf>
    <xf numFmtId="0" fontId="0" fillId="0" borderId="0" xfId="0" applyFill="1" applyAlignment="1">
      <alignment horizontal="left" wrapText="1" indent="2"/>
    </xf>
    <xf numFmtId="0" fontId="0" fillId="2" borderId="0" xfId="0" applyFill="1" applyAlignment="1">
      <alignment horizontal="left" wrapText="1"/>
    </xf>
    <xf numFmtId="0" fontId="0" fillId="0" borderId="0" xfId="0" applyFill="1" applyAlignment="1">
      <alignment wrapText="1"/>
    </xf>
    <xf numFmtId="0" fontId="0" fillId="2" borderId="0" xfId="0" applyFill="1"/>
    <xf numFmtId="0" fontId="5" fillId="0" borderId="0" xfId="0" applyFont="1" applyAlignment="1">
      <alignment horizontal="center"/>
    </xf>
    <xf numFmtId="0" fontId="0" fillId="0" borderId="23" xfId="0" applyFill="1" applyBorder="1"/>
    <xf numFmtId="0" fontId="0" fillId="0" borderId="0" xfId="0" applyFill="1"/>
    <xf numFmtId="0" fontId="0" fillId="0" borderId="21" xfId="0" applyBorder="1"/>
    <xf numFmtId="0" fontId="6" fillId="0" borderId="10" xfId="0" applyFont="1" applyBorder="1" applyAlignment="1">
      <alignment horizontal="center" wrapText="1"/>
    </xf>
    <xf numFmtId="0" fontId="6" fillId="0" borderId="7" xfId="0" applyFont="1" applyBorder="1" applyAlignment="1">
      <alignment horizontal="center" wrapText="1"/>
    </xf>
    <xf numFmtId="0" fontId="6" fillId="0" borderId="1" xfId="0" applyFont="1" applyBorder="1" applyAlignment="1">
      <alignment horizontal="center" wrapText="1"/>
    </xf>
    <xf numFmtId="0" fontId="6" fillId="0" borderId="10" xfId="0" applyFont="1" applyBorder="1" applyAlignment="1">
      <alignment horizontal="center"/>
    </xf>
    <xf numFmtId="0" fontId="6" fillId="0" borderId="7" xfId="0" applyFont="1" applyBorder="1" applyAlignment="1">
      <alignment horizontal="center"/>
    </xf>
    <xf numFmtId="0" fontId="6" fillId="0" borderId="1" xfId="0" applyFont="1" applyBorder="1" applyAlignment="1">
      <alignment horizontal="center"/>
    </xf>
    <xf numFmtId="165" fontId="0" fillId="0" borderId="26" xfId="1" applyNumberFormat="1" applyFont="1" applyBorder="1"/>
    <xf numFmtId="164" fontId="0" fillId="0" borderId="27" xfId="2" applyNumberFormat="1" applyFont="1" applyBorder="1"/>
    <xf numFmtId="0" fontId="0" fillId="0" borderId="28" xfId="0" applyBorder="1"/>
    <xf numFmtId="0" fontId="0" fillId="0" borderId="29" xfId="0" applyBorder="1"/>
    <xf numFmtId="165" fontId="0" fillId="0" borderId="30" xfId="1" applyNumberFormat="1" applyFont="1" applyBorder="1"/>
    <xf numFmtId="165" fontId="4" fillId="0" borderId="11" xfId="1" applyNumberFormat="1" applyFont="1" applyBorder="1"/>
    <xf numFmtId="165" fontId="4" fillId="0" borderId="0" xfId="1" applyNumberFormat="1" applyFont="1" applyBorder="1"/>
    <xf numFmtId="164" fontId="0" fillId="0" borderId="0" xfId="2" applyNumberFormat="1" applyFont="1" applyBorder="1"/>
    <xf numFmtId="0" fontId="0" fillId="5" borderId="2" xfId="0" applyFill="1" applyBorder="1"/>
    <xf numFmtId="165" fontId="16" fillId="5" borderId="0" xfId="10" applyNumberFormat="1" applyFont="1" applyFill="1" applyBorder="1"/>
    <xf numFmtId="164" fontId="0" fillId="5" borderId="3" xfId="2" applyNumberFormat="1" applyFont="1" applyFill="1" applyBorder="1"/>
    <xf numFmtId="0" fontId="0" fillId="6" borderId="2" xfId="0" applyFill="1" applyBorder="1"/>
    <xf numFmtId="165" fontId="0" fillId="6" borderId="0" xfId="1" applyNumberFormat="1" applyFont="1" applyFill="1" applyBorder="1"/>
    <xf numFmtId="164" fontId="0" fillId="6" borderId="3" xfId="2" applyNumberFormat="1" applyFont="1" applyFill="1" applyBorder="1"/>
    <xf numFmtId="165" fontId="0" fillId="0" borderId="31" xfId="1" applyNumberFormat="1" applyFont="1" applyBorder="1"/>
    <xf numFmtId="164" fontId="0" fillId="0" borderId="5" xfId="2" applyNumberFormat="1" applyFont="1" applyBorder="1"/>
    <xf numFmtId="0" fontId="4" fillId="0" borderId="35" xfId="0" applyFont="1" applyBorder="1" applyAlignment="1">
      <alignment horizontal="center"/>
    </xf>
    <xf numFmtId="0" fontId="4" fillId="0" borderId="25" xfId="0" applyFont="1" applyBorder="1" applyAlignment="1">
      <alignment horizontal="center"/>
    </xf>
    <xf numFmtId="0" fontId="4" fillId="0" borderId="36" xfId="0" applyFont="1" applyBorder="1" applyAlignment="1">
      <alignment horizontal="center"/>
    </xf>
    <xf numFmtId="0" fontId="0" fillId="0" borderId="37" xfId="0" applyBorder="1"/>
    <xf numFmtId="0" fontId="0" fillId="0" borderId="5" xfId="0" applyFill="1" applyBorder="1"/>
    <xf numFmtId="0" fontId="13" fillId="0" borderId="0" xfId="0" applyFont="1"/>
    <xf numFmtId="0" fontId="2" fillId="0" borderId="0" xfId="0" applyFont="1"/>
    <xf numFmtId="0" fontId="2" fillId="0" borderId="0" xfId="0" applyFont="1" applyBorder="1"/>
    <xf numFmtId="0" fontId="2" fillId="0" borderId="0" xfId="0" applyFont="1" applyFill="1" applyBorder="1" applyAlignment="1"/>
    <xf numFmtId="0" fontId="2" fillId="0" borderId="0" xfId="0" applyFont="1" applyAlignment="1">
      <alignment horizontal="left"/>
    </xf>
    <xf numFmtId="0" fontId="6" fillId="0" borderId="10" xfId="0" applyFont="1" applyBorder="1" applyAlignment="1">
      <alignment horizontal="center"/>
    </xf>
    <xf numFmtId="0" fontId="6" fillId="0" borderId="7" xfId="0" applyFont="1" applyBorder="1" applyAlignment="1">
      <alignment horizontal="center"/>
    </xf>
    <xf numFmtId="0" fontId="6" fillId="0" borderId="1" xfId="0" applyFont="1" applyBorder="1" applyAlignment="1">
      <alignment horizontal="center"/>
    </xf>
    <xf numFmtId="0" fontId="5" fillId="0" borderId="0" xfId="0" applyFont="1" applyAlignment="1">
      <alignment horizontal="center"/>
    </xf>
    <xf numFmtId="0" fontId="6" fillId="0" borderId="0" xfId="0" applyFont="1" applyBorder="1" applyAlignment="1">
      <alignment horizontal="center"/>
    </xf>
    <xf numFmtId="0" fontId="6" fillId="0" borderId="10" xfId="0" applyFont="1" applyBorder="1" applyAlignment="1">
      <alignment horizontal="center" wrapText="1"/>
    </xf>
    <xf numFmtId="0" fontId="6" fillId="0" borderId="7" xfId="0" applyFont="1" applyBorder="1" applyAlignment="1">
      <alignment horizontal="center" wrapText="1"/>
    </xf>
    <xf numFmtId="0" fontId="6" fillId="0" borderId="1" xfId="0" applyFont="1" applyBorder="1" applyAlignment="1">
      <alignment horizontal="center" wrapText="1"/>
    </xf>
    <xf numFmtId="0" fontId="4" fillId="0" borderId="4" xfId="0" applyFont="1" applyBorder="1"/>
    <xf numFmtId="165" fontId="4" fillId="0" borderId="30" xfId="1" applyNumberFormat="1" applyFont="1" applyBorder="1"/>
    <xf numFmtId="0" fontId="17" fillId="7" borderId="23" xfId="11" applyFill="1" applyBorder="1"/>
    <xf numFmtId="0" fontId="0" fillId="8" borderId="23" xfId="0" applyFill="1" applyBorder="1"/>
    <xf numFmtId="165" fontId="4" fillId="0" borderId="32" xfId="1" applyNumberFormat="1" applyFont="1" applyBorder="1"/>
    <xf numFmtId="0" fontId="4" fillId="0" borderId="4" xfId="0" applyFont="1" applyFill="1" applyBorder="1"/>
    <xf numFmtId="165" fontId="4" fillId="0" borderId="32" xfId="1" applyNumberFormat="1" applyFont="1" applyFill="1" applyBorder="1"/>
    <xf numFmtId="0" fontId="6" fillId="0" borderId="10" xfId="0" applyFont="1" applyBorder="1" applyAlignment="1">
      <alignment horizontal="center" wrapText="1"/>
    </xf>
    <xf numFmtId="0" fontId="6" fillId="0" borderId="7" xfId="0" applyFont="1" applyBorder="1" applyAlignment="1">
      <alignment horizontal="center" wrapText="1"/>
    </xf>
    <xf numFmtId="0" fontId="6" fillId="0" borderId="1" xfId="0" applyFont="1" applyBorder="1" applyAlignment="1">
      <alignment horizontal="center" wrapText="1"/>
    </xf>
    <xf numFmtId="0" fontId="6" fillId="0" borderId="10" xfId="0" applyFont="1" applyBorder="1" applyAlignment="1">
      <alignment horizontal="center"/>
    </xf>
    <xf numFmtId="0" fontId="6" fillId="0" borderId="7" xfId="0" applyFont="1" applyBorder="1" applyAlignment="1">
      <alignment horizontal="center"/>
    </xf>
    <xf numFmtId="0" fontId="6" fillId="0" borderId="1" xfId="0" applyFont="1" applyBorder="1" applyAlignment="1">
      <alignment horizontal="center"/>
    </xf>
    <xf numFmtId="165" fontId="0" fillId="0" borderId="0" xfId="0" applyNumberFormat="1"/>
    <xf numFmtId="0" fontId="7" fillId="0" borderId="0" xfId="34"/>
    <xf numFmtId="0" fontId="0" fillId="0" borderId="0" xfId="0" applyFont="1"/>
    <xf numFmtId="0" fontId="0" fillId="0" borderId="0" xfId="0" applyFont="1" applyFill="1"/>
    <xf numFmtId="164" fontId="0" fillId="9" borderId="0" xfId="0" applyNumberFormat="1" applyFill="1" applyBorder="1"/>
    <xf numFmtId="3" fontId="0" fillId="9" borderId="0" xfId="0" applyNumberFormat="1" applyFill="1" applyBorder="1"/>
    <xf numFmtId="0" fontId="16" fillId="0" borderId="5" xfId="0" applyFont="1" applyBorder="1"/>
    <xf numFmtId="165" fontId="16" fillId="0" borderId="11" xfId="1" applyNumberFormat="1" applyFont="1" applyBorder="1"/>
    <xf numFmtId="0" fontId="16" fillId="0" borderId="4" xfId="0" applyFont="1" applyBorder="1"/>
    <xf numFmtId="164" fontId="16" fillId="0" borderId="18" xfId="2" applyNumberFormat="1" applyFont="1" applyBorder="1"/>
    <xf numFmtId="165" fontId="16" fillId="0" borderId="17" xfId="1" applyNumberFormat="1" applyFont="1" applyBorder="1"/>
    <xf numFmtId="0" fontId="16" fillId="0" borderId="16" xfId="0" applyFont="1" applyBorder="1"/>
    <xf numFmtId="164" fontId="16" fillId="0" borderId="3" xfId="2" applyNumberFormat="1" applyFont="1" applyBorder="1"/>
    <xf numFmtId="165" fontId="16" fillId="0" borderId="0" xfId="1" applyNumberFormat="1" applyFont="1" applyBorder="1"/>
    <xf numFmtId="0" fontId="16" fillId="0" borderId="2" xfId="0" applyFont="1" applyBorder="1"/>
    <xf numFmtId="0" fontId="21" fillId="0" borderId="14" xfId="0" applyFont="1" applyBorder="1" applyAlignment="1">
      <alignment horizontal="center"/>
    </xf>
    <xf numFmtId="0" fontId="21" fillId="0" borderId="13" xfId="0" applyFont="1" applyBorder="1" applyAlignment="1">
      <alignment horizontal="center"/>
    </xf>
    <xf numFmtId="0" fontId="21" fillId="0" borderId="15" xfId="0" applyFont="1" applyBorder="1" applyAlignment="1">
      <alignment horizontal="center"/>
    </xf>
    <xf numFmtId="0" fontId="6" fillId="0" borderId="0" xfId="0" applyFont="1" applyBorder="1" applyAlignment="1">
      <alignment horizontal="left"/>
    </xf>
    <xf numFmtId="0" fontId="4" fillId="0" borderId="0" xfId="0" applyFont="1" applyBorder="1" applyAlignment="1">
      <alignment horizontal="center"/>
    </xf>
    <xf numFmtId="9" fontId="0" fillId="0" borderId="0" xfId="2" applyFont="1" applyBorder="1"/>
    <xf numFmtId="165" fontId="17" fillId="7" borderId="26" xfId="1" applyNumberFormat="1" applyFont="1" applyFill="1" applyBorder="1"/>
    <xf numFmtId="165" fontId="0" fillId="8" borderId="38" xfId="1" applyNumberFormat="1" applyFont="1" applyFill="1" applyBorder="1"/>
    <xf numFmtId="0" fontId="1" fillId="0" borderId="0" xfId="0" applyFont="1" applyFill="1" applyBorder="1" applyAlignment="1"/>
    <xf numFmtId="0" fontId="19" fillId="0" borderId="0" xfId="0" applyFont="1" applyBorder="1"/>
    <xf numFmtId="0" fontId="0" fillId="0" borderId="39" xfId="0" applyBorder="1"/>
    <xf numFmtId="0" fontId="6" fillId="0" borderId="10" xfId="0" applyFont="1" applyBorder="1" applyAlignment="1">
      <alignment horizontal="center" wrapText="1"/>
    </xf>
    <xf numFmtId="0" fontId="6" fillId="0" borderId="7" xfId="0" applyFont="1" applyBorder="1" applyAlignment="1">
      <alignment horizontal="center" wrapText="1"/>
    </xf>
    <xf numFmtId="0" fontId="6" fillId="0" borderId="1" xfId="0" applyFont="1" applyBorder="1" applyAlignment="1">
      <alignment horizontal="center" wrapText="1"/>
    </xf>
    <xf numFmtId="0" fontId="14" fillId="0" borderId="0" xfId="0" applyFont="1" applyAlignment="1">
      <alignment horizontal="center" vertical="center"/>
    </xf>
    <xf numFmtId="0" fontId="6" fillId="0" borderId="10" xfId="0" applyFont="1" applyBorder="1" applyAlignment="1">
      <alignment horizontal="center"/>
    </xf>
    <xf numFmtId="0" fontId="6" fillId="0" borderId="7" xfId="0" applyFont="1" applyBorder="1" applyAlignment="1">
      <alignment horizontal="center"/>
    </xf>
    <xf numFmtId="0" fontId="6" fillId="0" borderId="1" xfId="0" applyFont="1" applyBorder="1" applyAlignment="1">
      <alignment horizontal="center"/>
    </xf>
    <xf numFmtId="0" fontId="2" fillId="0" borderId="0" xfId="0" applyFont="1" applyFill="1" applyAlignment="1">
      <alignment horizontal="left" wrapText="1"/>
    </xf>
    <xf numFmtId="0" fontId="1" fillId="0" borderId="0" xfId="0" applyFont="1" applyFill="1" applyBorder="1" applyAlignment="1">
      <alignment horizontal="left" wrapText="1"/>
    </xf>
    <xf numFmtId="0" fontId="2" fillId="0" borderId="0" xfId="0" applyFont="1" applyFill="1" applyBorder="1" applyAlignment="1">
      <alignment horizontal="left" wrapText="1"/>
    </xf>
    <xf numFmtId="0" fontId="6" fillId="0" borderId="33" xfId="0" applyFont="1" applyBorder="1" applyAlignment="1">
      <alignment horizontal="center" wrapText="1"/>
    </xf>
    <xf numFmtId="0" fontId="6" fillId="0" borderId="34" xfId="0" applyFont="1" applyBorder="1" applyAlignment="1">
      <alignment horizontal="center" wrapText="1"/>
    </xf>
    <xf numFmtId="0" fontId="6" fillId="0" borderId="24" xfId="0" applyFont="1" applyBorder="1" applyAlignment="1">
      <alignment horizontal="center" wrapText="1"/>
    </xf>
    <xf numFmtId="0" fontId="0" fillId="0" borderId="11" xfId="0" applyFill="1" applyBorder="1" applyAlignment="1">
      <alignment horizontal="left" wrapText="1"/>
    </xf>
    <xf numFmtId="0" fontId="5" fillId="0" borderId="0" xfId="0" applyFont="1" applyAlignment="1">
      <alignment horizontal="center"/>
    </xf>
    <xf numFmtId="0" fontId="10" fillId="0" borderId="0" xfId="0" applyFont="1" applyAlignment="1">
      <alignment horizontal="center"/>
    </xf>
    <xf numFmtId="0" fontId="10" fillId="0" borderId="0" xfId="0" applyFont="1" applyFill="1" applyBorder="1" applyAlignment="1">
      <alignment horizontal="center"/>
    </xf>
    <xf numFmtId="0" fontId="0" fillId="0" borderId="0" xfId="0" applyAlignment="1">
      <alignment horizontal="left" wrapText="1"/>
    </xf>
    <xf numFmtId="0" fontId="0" fillId="0" borderId="0" xfId="0" applyFill="1" applyBorder="1" applyAlignment="1">
      <alignment horizontal="left" wrapText="1"/>
    </xf>
    <xf numFmtId="0" fontId="6" fillId="0" borderId="0" xfId="0" applyFont="1" applyBorder="1" applyAlignment="1">
      <alignment horizontal="center"/>
    </xf>
    <xf numFmtId="0" fontId="0" fillId="0" borderId="10" xfId="0" applyFill="1" applyBorder="1" applyAlignment="1">
      <alignment horizontal="left" wrapText="1"/>
    </xf>
    <xf numFmtId="0" fontId="0" fillId="0" borderId="7" xfId="0" applyFill="1" applyBorder="1" applyAlignment="1">
      <alignment horizontal="left" wrapText="1"/>
    </xf>
    <xf numFmtId="0" fontId="0" fillId="0" borderId="1" xfId="0" applyFill="1" applyBorder="1" applyAlignment="1">
      <alignment horizontal="left" wrapText="1"/>
    </xf>
    <xf numFmtId="43" fontId="6" fillId="0" borderId="10" xfId="1" applyFont="1" applyBorder="1" applyAlignment="1">
      <alignment horizontal="center"/>
    </xf>
    <xf numFmtId="43" fontId="6" fillId="0" borderId="7" xfId="1" applyFont="1" applyBorder="1" applyAlignment="1">
      <alignment horizontal="center"/>
    </xf>
    <xf numFmtId="43" fontId="6" fillId="0" borderId="1" xfId="1" applyFont="1" applyBorder="1" applyAlignment="1">
      <alignment horizontal="center"/>
    </xf>
    <xf numFmtId="43" fontId="6" fillId="0" borderId="10" xfId="1" applyFont="1" applyBorder="1" applyAlignment="1">
      <alignment horizontal="left"/>
    </xf>
    <xf numFmtId="43" fontId="6" fillId="0" borderId="7" xfId="1" applyFont="1" applyBorder="1" applyAlignment="1">
      <alignment horizontal="left"/>
    </xf>
    <xf numFmtId="43" fontId="6" fillId="0" borderId="1" xfId="1" applyFont="1" applyBorder="1" applyAlignment="1">
      <alignment horizontal="left"/>
    </xf>
    <xf numFmtId="0" fontId="0" fillId="0" borderId="0" xfId="0" applyAlignment="1">
      <alignment horizontal="left"/>
    </xf>
    <xf numFmtId="0" fontId="6" fillId="0" borderId="10" xfId="0" applyFont="1" applyBorder="1" applyAlignment="1">
      <alignment horizontal="left"/>
    </xf>
    <xf numFmtId="0" fontId="6" fillId="0" borderId="7" xfId="0" applyFont="1" applyBorder="1" applyAlignment="1">
      <alignment horizontal="left"/>
    </xf>
    <xf numFmtId="0" fontId="6" fillId="0" borderId="1" xfId="0" applyFont="1" applyBorder="1" applyAlignment="1">
      <alignment horizontal="left"/>
    </xf>
    <xf numFmtId="0" fontId="22" fillId="0" borderId="10" xfId="0" applyFont="1" applyBorder="1" applyAlignment="1">
      <alignment horizontal="center"/>
    </xf>
    <xf numFmtId="0" fontId="22" fillId="0" borderId="7" xfId="0" applyFont="1" applyBorder="1" applyAlignment="1">
      <alignment horizontal="center"/>
    </xf>
    <xf numFmtId="0" fontId="22" fillId="0" borderId="1" xfId="0" applyFont="1" applyBorder="1" applyAlignment="1">
      <alignment horizontal="center"/>
    </xf>
    <xf numFmtId="0" fontId="1" fillId="0" borderId="0" xfId="0" applyFont="1" applyAlignment="1">
      <alignment horizontal="left" wrapText="1"/>
    </xf>
    <xf numFmtId="0" fontId="1" fillId="0" borderId="0" xfId="0" applyFont="1"/>
    <xf numFmtId="3" fontId="0" fillId="0" borderId="0" xfId="0" applyNumberFormat="1" applyFill="1" applyBorder="1"/>
    <xf numFmtId="164" fontId="0" fillId="0" borderId="0" xfId="0" applyNumberFormat="1" applyFill="1" applyBorder="1"/>
    <xf numFmtId="0" fontId="4" fillId="0" borderId="40" xfId="0" applyFont="1" applyBorder="1" applyAlignment="1">
      <alignment horizontal="center"/>
    </xf>
    <xf numFmtId="0" fontId="4" fillId="0" borderId="41" xfId="0" applyFont="1" applyBorder="1" applyAlignment="1">
      <alignment horizontal="center"/>
    </xf>
    <xf numFmtId="0" fontId="0" fillId="0" borderId="0" xfId="0" applyFont="1" applyFill="1" applyBorder="1" applyAlignment="1">
      <alignment horizontal="left"/>
    </xf>
    <xf numFmtId="0" fontId="0" fillId="0" borderId="23" xfId="0" applyBorder="1"/>
    <xf numFmtId="165" fontId="0" fillId="0" borderId="38" xfId="1" applyNumberFormat="1" applyFont="1" applyBorder="1"/>
    <xf numFmtId="164" fontId="19" fillId="0" borderId="0" xfId="0" applyNumberFormat="1" applyFont="1" applyBorder="1"/>
    <xf numFmtId="0" fontId="0" fillId="0" borderId="21" xfId="0" applyFill="1" applyBorder="1"/>
    <xf numFmtId="165" fontId="0" fillId="0" borderId="32" xfId="0" applyNumberFormat="1" applyBorder="1"/>
    <xf numFmtId="165" fontId="19" fillId="0" borderId="0" xfId="0" applyNumberFormat="1" applyFont="1" applyBorder="1"/>
    <xf numFmtId="0" fontId="20" fillId="0" borderId="0" xfId="0" applyFont="1" applyBorder="1"/>
    <xf numFmtId="165" fontId="20" fillId="0" borderId="0" xfId="0" applyNumberFormat="1" applyFont="1" applyBorder="1"/>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164" fontId="17" fillId="7" borderId="42" xfId="2" applyNumberFormat="1" applyFont="1" applyFill="1" applyBorder="1"/>
    <xf numFmtId="164" fontId="0" fillId="8" borderId="6" xfId="2" applyNumberFormat="1" applyFont="1" applyFill="1" applyBorder="1"/>
    <xf numFmtId="0" fontId="23" fillId="0" borderId="0" xfId="0" applyFont="1" applyFill="1" applyBorder="1" applyAlignment="1">
      <alignment horizontal="left"/>
    </xf>
  </cellXfs>
  <cellStyles count="163">
    <cellStyle name="60% - Accent2 2" xfId="10"/>
    <cellStyle name="Bad 2" xfId="11"/>
    <cellStyle name="Comma" xfId="1" builtinId="3"/>
    <cellStyle name="Followed Hyperlink" xfId="5" builtinId="9" hidden="1"/>
    <cellStyle name="Followed Hyperlink" xfId="7" builtinId="9" hidden="1"/>
    <cellStyle name="Followed Hyperlink" xfId="9"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Hyperlink" xfId="4" builtinId="8" hidden="1"/>
    <cellStyle name="Hyperlink" xfId="6" builtinId="8" hidden="1"/>
    <cellStyle name="Hyperlink" xfId="8"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Normal" xfId="0" builtinId="0"/>
    <cellStyle name="Normal_100" xfId="34"/>
    <cellStyle name="Normal_MA" xfId="3"/>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63825906070251903"/>
          <c:y val="0.148602571175418"/>
          <c:w val="0.36072800899887503"/>
          <c:h val="0.80044201481184296"/>
        </c:manualLayout>
      </c:layout>
      <c:pieChart>
        <c:varyColors val="1"/>
        <c:ser>
          <c:idx val="0"/>
          <c:order val="0"/>
          <c:tx>
            <c:strRef>
              <c:f>'CLA Service Area Charts'!$C$4</c:f>
              <c:strCache>
                <c:ptCount val="1"/>
                <c:pt idx="0">
                  <c:v>Percent</c:v>
                </c:pt>
              </c:strCache>
            </c:strRef>
          </c:tx>
          <c:explosion val="11"/>
          <c:dLbls>
            <c:showLegendKey val="0"/>
            <c:showVal val="0"/>
            <c:showCatName val="0"/>
            <c:showSerName val="0"/>
            <c:showPercent val="1"/>
            <c:showBubbleSize val="0"/>
            <c:showLeaderLines val="1"/>
          </c:dLbls>
          <c:cat>
            <c:strRef>
              <c:f>'CLA Service Area Charts'!$A$5:$A$6</c:f>
              <c:strCache>
                <c:ptCount val="2"/>
                <c:pt idx="0">
                  <c:v>English Proficient</c:v>
                </c:pt>
                <c:pt idx="1">
                  <c:v>Limited English Proficent</c:v>
                </c:pt>
              </c:strCache>
            </c:strRef>
          </c:cat>
          <c:val>
            <c:numRef>
              <c:f>'CLA Service Area Charts'!$C$5:$C$6</c:f>
              <c:numCache>
                <c:formatCode>0.0%</c:formatCode>
                <c:ptCount val="2"/>
                <c:pt idx="0">
                  <c:v>0.92575649368830992</c:v>
                </c:pt>
                <c:pt idx="1">
                  <c:v>7.4243506311690119E-2</c:v>
                </c:pt>
              </c:numCache>
            </c:numRef>
          </c:val>
        </c:ser>
        <c:dLbls>
          <c:showLegendKey val="0"/>
          <c:showVal val="0"/>
          <c:showCatName val="0"/>
          <c:showSerName val="0"/>
          <c:showPercent val="1"/>
          <c:showBubbleSize val="0"/>
          <c:showLeaderLines val="1"/>
        </c:dLbls>
        <c:firstSliceAng val="0"/>
      </c:pieChart>
    </c:plotArea>
    <c:legend>
      <c:legendPos val="t"/>
      <c:legendEntry>
        <c:idx val="0"/>
        <c:txPr>
          <a:bodyPr/>
          <a:lstStyle/>
          <a:p>
            <a:pPr>
              <a:defRPr sz="1000" baseline="0"/>
            </a:pPr>
            <a:endParaRPr lang="en-US"/>
          </a:p>
        </c:txPr>
      </c:legendEntry>
      <c:layout>
        <c:manualLayout>
          <c:xMode val="edge"/>
          <c:yMode val="edge"/>
          <c:x val="0"/>
          <c:y val="2.0914898709472999E-2"/>
          <c:w val="0.80048775640238701"/>
          <c:h val="0.133524584910959"/>
        </c:manualLayout>
      </c:layout>
      <c:overlay val="0"/>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0"/>
    </mc:Choice>
    <mc:Fallback>
      <c:style val="30"/>
    </mc:Fallback>
  </mc:AlternateContent>
  <c:chart>
    <c:title>
      <c:tx>
        <c:rich>
          <a:bodyPr/>
          <a:lstStyle/>
          <a:p>
            <a:pPr>
              <a:defRPr/>
            </a:pPr>
            <a:r>
              <a:rPr lang="en-US" sz="1400"/>
              <a:t>Income to Poverty Ratio of Total Population</a:t>
            </a:r>
          </a:p>
        </c:rich>
      </c:tx>
      <c:layout>
        <c:manualLayout>
          <c:xMode val="edge"/>
          <c:yMode val="edge"/>
          <c:x val="0.11001499812523401"/>
          <c:y val="5.6565457258327102E-2"/>
        </c:manualLayout>
      </c:layout>
      <c:overlay val="0"/>
    </c:title>
    <c:autoTitleDeleted val="0"/>
    <c:plotArea>
      <c:layout/>
      <c:barChart>
        <c:barDir val="col"/>
        <c:grouping val="clustered"/>
        <c:varyColors val="0"/>
        <c:ser>
          <c:idx val="0"/>
          <c:order val="0"/>
          <c:tx>
            <c:strRef>
              <c:f>'CLA Service Area Charts'!$C$12</c:f>
              <c:strCache>
                <c:ptCount val="1"/>
                <c:pt idx="0">
                  <c:v>Percent</c:v>
                </c:pt>
              </c:strCache>
            </c:strRef>
          </c:tx>
          <c:invertIfNegative val="0"/>
          <c:dPt>
            <c:idx val="0"/>
            <c:invertIfNegative val="0"/>
            <c:bubble3D val="0"/>
            <c:spPr>
              <a:solidFill>
                <a:srgbClr val="FFFF00"/>
              </a:solidFill>
            </c:spPr>
          </c:dPt>
          <c:dPt>
            <c:idx val="1"/>
            <c:invertIfNegative val="0"/>
            <c:bubble3D val="0"/>
            <c:spPr>
              <a:solidFill>
                <a:srgbClr val="00B050"/>
              </a:solidFill>
            </c:spPr>
          </c:dPt>
          <c:cat>
            <c:strRef>
              <c:f>'CLA Service Area Charts'!$A$13:$A$19</c:f>
              <c:strCache>
                <c:ptCount val="7"/>
                <c:pt idx="0">
                  <c:v>0-100%</c:v>
                </c:pt>
                <c:pt idx="1">
                  <c:v>101%-200%</c:v>
                </c:pt>
                <c:pt idx="2">
                  <c:v>201%-300%</c:v>
                </c:pt>
                <c:pt idx="3">
                  <c:v>301%-400%</c:v>
                </c:pt>
                <c:pt idx="4">
                  <c:v>401%-500%</c:v>
                </c:pt>
                <c:pt idx="5">
                  <c:v>501% and Over</c:v>
                </c:pt>
                <c:pt idx="6">
                  <c:v>Missing Data</c:v>
                </c:pt>
              </c:strCache>
            </c:strRef>
          </c:cat>
          <c:val>
            <c:numRef>
              <c:f>'CLA Service Area Charts'!$C$13:$C$19</c:f>
              <c:numCache>
                <c:formatCode>0.0%</c:formatCode>
                <c:ptCount val="7"/>
                <c:pt idx="0">
                  <c:v>0.11669384828852572</c:v>
                </c:pt>
                <c:pt idx="1">
                  <c:v>0.14615301121440666</c:v>
                </c:pt>
                <c:pt idx="2">
                  <c:v>0.14478482733159898</c:v>
                </c:pt>
                <c:pt idx="3">
                  <c:v>0.14127138089783006</c:v>
                </c:pt>
                <c:pt idx="4">
                  <c:v>0.11825906724288479</c:v>
                </c:pt>
                <c:pt idx="5">
                  <c:v>0.284968712904691</c:v>
                </c:pt>
                <c:pt idx="6">
                  <c:v>4.7869152120062805E-2</c:v>
                </c:pt>
              </c:numCache>
            </c:numRef>
          </c:val>
        </c:ser>
        <c:dLbls>
          <c:showLegendKey val="0"/>
          <c:showVal val="1"/>
          <c:showCatName val="0"/>
          <c:showSerName val="0"/>
          <c:showPercent val="0"/>
          <c:showBubbleSize val="0"/>
        </c:dLbls>
        <c:gapWidth val="150"/>
        <c:overlap val="-25"/>
        <c:axId val="109676032"/>
        <c:axId val="109677568"/>
      </c:barChart>
      <c:catAx>
        <c:axId val="109676032"/>
        <c:scaling>
          <c:orientation val="minMax"/>
        </c:scaling>
        <c:delete val="0"/>
        <c:axPos val="b"/>
        <c:majorTickMark val="none"/>
        <c:minorTickMark val="none"/>
        <c:tickLblPos val="nextTo"/>
        <c:crossAx val="109677568"/>
        <c:crosses val="autoZero"/>
        <c:auto val="1"/>
        <c:lblAlgn val="ctr"/>
        <c:lblOffset val="100"/>
        <c:noMultiLvlLbl val="0"/>
      </c:catAx>
      <c:valAx>
        <c:axId val="109677568"/>
        <c:scaling>
          <c:orientation val="minMax"/>
        </c:scaling>
        <c:delete val="1"/>
        <c:axPos val="l"/>
        <c:numFmt formatCode="0.0%" sourceLinked="1"/>
        <c:majorTickMark val="out"/>
        <c:minorTickMark val="none"/>
        <c:tickLblPos val="nextTo"/>
        <c:crossAx val="109676032"/>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n-US" sz="1400"/>
              <a:t>Income to Poverty Ratio of LEP Population</a:t>
            </a:r>
          </a:p>
        </c:rich>
      </c:tx>
      <c:layout>
        <c:manualLayout>
          <c:xMode val="edge"/>
          <c:yMode val="edge"/>
          <c:x val="0.15990468000921701"/>
          <c:y val="3.1430313101930403E-2"/>
        </c:manualLayout>
      </c:layout>
      <c:overlay val="0"/>
    </c:title>
    <c:autoTitleDeleted val="0"/>
    <c:plotArea>
      <c:layout/>
      <c:barChart>
        <c:barDir val="col"/>
        <c:grouping val="clustered"/>
        <c:varyColors val="0"/>
        <c:ser>
          <c:idx val="0"/>
          <c:order val="0"/>
          <c:tx>
            <c:strRef>
              <c:f>'CLA Service Area Charts'!$C$25</c:f>
              <c:strCache>
                <c:ptCount val="1"/>
                <c:pt idx="0">
                  <c:v>Percent</c:v>
                </c:pt>
              </c:strCache>
            </c:strRef>
          </c:tx>
          <c:invertIfNegative val="0"/>
          <c:dPt>
            <c:idx val="0"/>
            <c:invertIfNegative val="0"/>
            <c:bubble3D val="0"/>
            <c:spPr>
              <a:solidFill>
                <a:schemeClr val="accent2">
                  <a:lumMod val="60000"/>
                  <a:lumOff val="40000"/>
                </a:schemeClr>
              </a:solidFill>
            </c:spPr>
          </c:dPt>
          <c:dPt>
            <c:idx val="1"/>
            <c:invertIfNegative val="0"/>
            <c:bubble3D val="0"/>
            <c:spPr>
              <a:solidFill>
                <a:schemeClr val="accent2">
                  <a:lumMod val="20000"/>
                  <a:lumOff val="80000"/>
                </a:schemeClr>
              </a:solidFill>
            </c:spPr>
          </c:dPt>
          <c:cat>
            <c:strRef>
              <c:f>'CLA Service Area Charts'!$A$26:$A$32</c:f>
              <c:strCache>
                <c:ptCount val="7"/>
                <c:pt idx="0">
                  <c:v>0-100%</c:v>
                </c:pt>
                <c:pt idx="1">
                  <c:v>101%-200%</c:v>
                </c:pt>
                <c:pt idx="2">
                  <c:v>201%-300%</c:v>
                </c:pt>
                <c:pt idx="3">
                  <c:v>301%-400%</c:v>
                </c:pt>
                <c:pt idx="4">
                  <c:v>401%-500%</c:v>
                </c:pt>
                <c:pt idx="5">
                  <c:v>501% and Over</c:v>
                </c:pt>
                <c:pt idx="6">
                  <c:v>Missing Data</c:v>
                </c:pt>
              </c:strCache>
            </c:strRef>
          </c:cat>
          <c:val>
            <c:numRef>
              <c:f>'CLA Service Area Charts'!$C$26:$C$32</c:f>
              <c:numCache>
                <c:formatCode>0.0%</c:formatCode>
                <c:ptCount val="7"/>
                <c:pt idx="0">
                  <c:v>0.29148236784028159</c:v>
                </c:pt>
                <c:pt idx="1">
                  <c:v>0.25961690675953775</c:v>
                </c:pt>
                <c:pt idx="2">
                  <c:v>0.16203708014787363</c:v>
                </c:pt>
                <c:pt idx="3">
                  <c:v>0.10379089105960573</c:v>
                </c:pt>
                <c:pt idx="4">
                  <c:v>6.4820419223570389E-2</c:v>
                </c:pt>
                <c:pt idx="5">
                  <c:v>0.10130460289228878</c:v>
                </c:pt>
                <c:pt idx="6">
                  <c:v>1.6947732076842133E-2</c:v>
                </c:pt>
              </c:numCache>
            </c:numRef>
          </c:val>
        </c:ser>
        <c:dLbls>
          <c:showLegendKey val="0"/>
          <c:showVal val="1"/>
          <c:showCatName val="0"/>
          <c:showSerName val="0"/>
          <c:showPercent val="0"/>
          <c:showBubbleSize val="0"/>
        </c:dLbls>
        <c:gapWidth val="150"/>
        <c:overlap val="-25"/>
        <c:axId val="109773184"/>
        <c:axId val="109774720"/>
      </c:barChart>
      <c:catAx>
        <c:axId val="109773184"/>
        <c:scaling>
          <c:orientation val="minMax"/>
        </c:scaling>
        <c:delete val="0"/>
        <c:axPos val="b"/>
        <c:majorTickMark val="none"/>
        <c:minorTickMark val="none"/>
        <c:tickLblPos val="nextTo"/>
        <c:crossAx val="109774720"/>
        <c:crosses val="autoZero"/>
        <c:auto val="1"/>
        <c:lblAlgn val="ctr"/>
        <c:lblOffset val="100"/>
        <c:noMultiLvlLbl val="0"/>
      </c:catAx>
      <c:valAx>
        <c:axId val="109774720"/>
        <c:scaling>
          <c:orientation val="minMax"/>
        </c:scaling>
        <c:delete val="1"/>
        <c:axPos val="l"/>
        <c:numFmt formatCode="0.0%" sourceLinked="1"/>
        <c:majorTickMark val="none"/>
        <c:minorTickMark val="none"/>
        <c:tickLblPos val="nextTo"/>
        <c:crossAx val="109773184"/>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8"/>
    </mc:Choice>
    <mc:Fallback>
      <c:style val="28"/>
    </mc:Fallback>
  </mc:AlternateContent>
  <c:chart>
    <c:title>
      <c:tx>
        <c:rich>
          <a:bodyPr anchor="t" anchorCtr="0"/>
          <a:lstStyle/>
          <a:p>
            <a:pPr>
              <a:defRPr/>
            </a:pPr>
            <a:r>
              <a:rPr lang="en-US" sz="1050"/>
              <a:t>English Proficiency of  Population between 0%-100% of Poverty</a:t>
            </a:r>
          </a:p>
        </c:rich>
      </c:tx>
      <c:layout>
        <c:manualLayout>
          <c:xMode val="edge"/>
          <c:yMode val="edge"/>
          <c:x val="7.67363513523074E-2"/>
          <c:y val="3.8943107649579999E-2"/>
        </c:manualLayout>
      </c:layout>
      <c:overlay val="0"/>
    </c:title>
    <c:autoTitleDeleted val="0"/>
    <c:plotArea>
      <c:layout>
        <c:manualLayout>
          <c:layoutTarget val="inner"/>
          <c:xMode val="edge"/>
          <c:yMode val="edge"/>
          <c:x val="0.72431032557100605"/>
          <c:y val="0.19118303551735599"/>
          <c:w val="0.30309171353580799"/>
          <c:h val="0.77432248927906899"/>
        </c:manualLayout>
      </c:layout>
      <c:pieChart>
        <c:varyColors val="1"/>
        <c:ser>
          <c:idx val="0"/>
          <c:order val="0"/>
          <c:tx>
            <c:strRef>
              <c:f>'CLA Service Area Charts'!$C$38</c:f>
              <c:strCache>
                <c:ptCount val="1"/>
                <c:pt idx="0">
                  <c:v>Percent</c:v>
                </c:pt>
              </c:strCache>
            </c:strRef>
          </c:tx>
          <c:spPr>
            <a:solidFill>
              <a:schemeClr val="accent2">
                <a:lumMod val="60000"/>
                <a:lumOff val="40000"/>
              </a:schemeClr>
            </a:solidFill>
          </c:spPr>
          <c:explosion val="15"/>
          <c:dPt>
            <c:idx val="0"/>
            <c:bubble3D val="0"/>
            <c:spPr>
              <a:solidFill>
                <a:srgbClr val="FFFF00"/>
              </a:solidFill>
            </c:spPr>
          </c:dPt>
          <c:dPt>
            <c:idx val="1"/>
            <c:bubble3D val="0"/>
            <c:spPr>
              <a:solidFill>
                <a:schemeClr val="accent4">
                  <a:lumMod val="60000"/>
                  <a:lumOff val="40000"/>
                </a:schemeClr>
              </a:solidFill>
            </c:spPr>
          </c:dPt>
          <c:dLbls>
            <c:showLegendKey val="0"/>
            <c:showVal val="0"/>
            <c:showCatName val="0"/>
            <c:showSerName val="0"/>
            <c:showPercent val="1"/>
            <c:showBubbleSize val="0"/>
            <c:showLeaderLines val="1"/>
          </c:dLbls>
          <c:cat>
            <c:strRef>
              <c:f>'CLA Service Area Charts'!$A$39:$A$40</c:f>
              <c:strCache>
                <c:ptCount val="2"/>
                <c:pt idx="0">
                  <c:v>English Proficient</c:v>
                </c:pt>
                <c:pt idx="1">
                  <c:v>Limited English Proficent</c:v>
                </c:pt>
              </c:strCache>
            </c:strRef>
          </c:cat>
          <c:val>
            <c:numRef>
              <c:f>'CLA Service Area Charts'!$C$39:$C$40</c:f>
              <c:numCache>
                <c:formatCode>0.0%</c:formatCode>
                <c:ptCount val="2"/>
                <c:pt idx="0">
                  <c:v>0.81455172372934581</c:v>
                </c:pt>
                <c:pt idx="1">
                  <c:v>0.18544827627065424</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1.1015451862291499E-2"/>
          <c:y val="0.39090584007370699"/>
          <c:w val="0.47317993811084902"/>
          <c:h val="0.35360985343319901"/>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28"/>
    </mc:Choice>
    <mc:Fallback>
      <c:style val="28"/>
    </mc:Fallback>
  </mc:AlternateContent>
  <c:chart>
    <c:title>
      <c:tx>
        <c:rich>
          <a:bodyPr/>
          <a:lstStyle/>
          <a:p>
            <a:pPr>
              <a:defRPr/>
            </a:pPr>
            <a:r>
              <a:rPr lang="en-US" sz="1000"/>
              <a:t>English Proficiency of  Population between 101%-200% of Poverty</a:t>
            </a:r>
          </a:p>
        </c:rich>
      </c:tx>
      <c:layout>
        <c:manualLayout>
          <c:xMode val="edge"/>
          <c:yMode val="edge"/>
          <c:x val="0.107343062117235"/>
          <c:y val="5.40361902796937E-3"/>
        </c:manualLayout>
      </c:layout>
      <c:overlay val="0"/>
    </c:title>
    <c:autoTitleDeleted val="0"/>
    <c:plotArea>
      <c:layout>
        <c:manualLayout>
          <c:layoutTarget val="inner"/>
          <c:xMode val="edge"/>
          <c:yMode val="edge"/>
          <c:x val="0.69716010498687697"/>
          <c:y val="0.14630853121801901"/>
          <c:w val="0.34732543581669201"/>
          <c:h val="0.85369128409945405"/>
        </c:manualLayout>
      </c:layout>
      <c:pieChart>
        <c:varyColors val="1"/>
        <c:ser>
          <c:idx val="0"/>
          <c:order val="0"/>
          <c:tx>
            <c:strRef>
              <c:f>'CLA Service Area Charts'!$C$46</c:f>
              <c:strCache>
                <c:ptCount val="1"/>
                <c:pt idx="0">
                  <c:v>Percent</c:v>
                </c:pt>
              </c:strCache>
            </c:strRef>
          </c:tx>
          <c:explosion val="25"/>
          <c:dPt>
            <c:idx val="0"/>
            <c:bubble3D val="0"/>
            <c:explosion val="0"/>
            <c:spPr>
              <a:solidFill>
                <a:srgbClr val="00B050"/>
              </a:solidFill>
            </c:spPr>
          </c:dPt>
          <c:dPt>
            <c:idx val="1"/>
            <c:bubble3D val="0"/>
            <c:spPr>
              <a:solidFill>
                <a:schemeClr val="accent4">
                  <a:lumMod val="60000"/>
                  <a:lumOff val="40000"/>
                </a:schemeClr>
              </a:solidFill>
            </c:spPr>
          </c:dPt>
          <c:dLbls>
            <c:showLegendKey val="0"/>
            <c:showVal val="0"/>
            <c:showCatName val="0"/>
            <c:showSerName val="0"/>
            <c:showPercent val="1"/>
            <c:showBubbleSize val="0"/>
            <c:showLeaderLines val="1"/>
          </c:dLbls>
          <c:cat>
            <c:strRef>
              <c:f>'CLA Service Area Charts'!$A$47:$A$48</c:f>
              <c:strCache>
                <c:ptCount val="2"/>
                <c:pt idx="0">
                  <c:v>English Proficient</c:v>
                </c:pt>
                <c:pt idx="1">
                  <c:v>Limited English Proficent</c:v>
                </c:pt>
              </c:strCache>
            </c:strRef>
          </c:cat>
          <c:val>
            <c:numRef>
              <c:f>'CLA Service Area Charts'!$C$47:$C$48</c:f>
              <c:numCache>
                <c:formatCode>0.0%</c:formatCode>
                <c:ptCount val="2"/>
                <c:pt idx="0">
                  <c:v>0.86811856084616035</c:v>
                </c:pt>
                <c:pt idx="1">
                  <c:v>0.1318814391538396</c:v>
                </c:pt>
              </c:numCache>
            </c:numRef>
          </c:val>
        </c:ser>
        <c:dLbls>
          <c:showLegendKey val="0"/>
          <c:showVal val="0"/>
          <c:showCatName val="0"/>
          <c:showSerName val="0"/>
          <c:showPercent val="1"/>
          <c:showBubbleSize val="0"/>
          <c:showLeaderLines val="1"/>
        </c:dLbls>
        <c:firstSliceAng val="0"/>
      </c:pieChart>
    </c:plotArea>
    <c:legend>
      <c:legendPos val="r"/>
      <c:layout>
        <c:manualLayout>
          <c:xMode val="edge"/>
          <c:yMode val="edge"/>
          <c:x val="2.3898273653170501E-2"/>
          <c:y val="0.47048677745728801"/>
          <c:w val="0.54423386419775199"/>
          <c:h val="0.314597733512129"/>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95251</xdr:colOff>
      <xdr:row>1</xdr:row>
      <xdr:rowOff>38100</xdr:rowOff>
    </xdr:from>
    <xdr:to>
      <xdr:col>6</xdr:col>
      <xdr:colOff>619126</xdr:colOff>
      <xdr:row>7</xdr:row>
      <xdr:rowOff>228600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9</xdr:row>
      <xdr:rowOff>114297</xdr:rowOff>
    </xdr:from>
    <xdr:to>
      <xdr:col>7</xdr:col>
      <xdr:colOff>0</xdr:colOff>
      <xdr:row>20</xdr:row>
      <xdr:rowOff>76199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114300</xdr:colOff>
      <xdr:row>22</xdr:row>
      <xdr:rowOff>95248</xdr:rowOff>
    </xdr:from>
    <xdr:to>
      <xdr:col>6</xdr:col>
      <xdr:colOff>533399</xdr:colOff>
      <xdr:row>33</xdr:row>
      <xdr:rowOff>95250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123826</xdr:colOff>
      <xdr:row>36</xdr:row>
      <xdr:rowOff>0</xdr:rowOff>
    </xdr:from>
    <xdr:to>
      <xdr:col>7</xdr:col>
      <xdr:colOff>1</xdr:colOff>
      <xdr:row>41</xdr:row>
      <xdr:rowOff>66674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104775</xdr:colOff>
      <xdr:row>43</xdr:row>
      <xdr:rowOff>0</xdr:rowOff>
    </xdr:from>
    <xdr:to>
      <xdr:col>6</xdr:col>
      <xdr:colOff>609600</xdr:colOff>
      <xdr:row>50</xdr:row>
      <xdr:rowOff>114300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0.01115</cdr:x>
      <cdr:y>0.19902</cdr:y>
    </cdr:from>
    <cdr:to>
      <cdr:x>0.65143</cdr:x>
      <cdr:y>0.95541</cdr:y>
    </cdr:to>
    <cdr:sp macro="" textlink="">
      <cdr:nvSpPr>
        <cdr:cNvPr id="3" name="TextBox 2"/>
        <cdr:cNvSpPr txBox="1"/>
      </cdr:nvSpPr>
      <cdr:spPr>
        <a:xfrm xmlns:a="http://schemas.openxmlformats.org/drawingml/2006/main">
          <a:off x="37155" y="297624"/>
          <a:ext cx="2134545" cy="11311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000" b="1" i="0"/>
            <a:t>English</a:t>
          </a:r>
          <a:r>
            <a:rPr lang="en-US" sz="1000" b="1" i="0" baseline="0"/>
            <a:t> Proficient: </a:t>
          </a:r>
        </a:p>
        <a:p xmlns:a="http://schemas.openxmlformats.org/drawingml/2006/main">
          <a:r>
            <a:rPr lang="en-US" sz="1000" baseline="0"/>
            <a:t>"English Only" </a:t>
          </a:r>
          <a:r>
            <a:rPr lang="en-US" sz="1000" i="1" baseline="0"/>
            <a:t>and </a:t>
          </a:r>
          <a:r>
            <a:rPr lang="en-US" sz="1000" i="0" baseline="0"/>
            <a:t> "Very Well"</a:t>
          </a:r>
        </a:p>
        <a:p xmlns:a="http://schemas.openxmlformats.org/drawingml/2006/main">
          <a:endParaRPr lang="en-US" sz="1000" b="1" i="0" baseline="0"/>
        </a:p>
        <a:p xmlns:a="http://schemas.openxmlformats.org/drawingml/2006/main">
          <a:r>
            <a:rPr lang="en-US" sz="1000" b="1" i="0" baseline="0"/>
            <a:t>Limited English Proficient: </a:t>
          </a:r>
        </a:p>
        <a:p xmlns:a="http://schemas.openxmlformats.org/drawingml/2006/main">
          <a:r>
            <a:rPr lang="en-US" sz="1000" i="0" baseline="0"/>
            <a:t>"Well", "Not Well", </a:t>
          </a:r>
          <a:r>
            <a:rPr lang="en-US" sz="1000" i="1" baseline="0"/>
            <a:t>and</a:t>
          </a:r>
          <a:r>
            <a:rPr lang="en-US" sz="1000" i="0" baseline="0"/>
            <a:t> "Not at all"</a:t>
          </a:r>
        </a:p>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topLeftCell="A7" workbookViewId="0">
      <selection activeCell="A19" sqref="A19"/>
    </sheetView>
  </sheetViews>
  <sheetFormatPr defaultColWidth="8.85546875" defaultRowHeight="15" x14ac:dyDescent="0.25"/>
  <cols>
    <col min="1" max="1" width="153.85546875" style="30" customWidth="1"/>
    <col min="2" max="16384" width="8.85546875" style="30"/>
  </cols>
  <sheetData>
    <row r="1" spans="1:7" x14ac:dyDescent="0.25">
      <c r="A1" s="30" t="s">
        <v>176</v>
      </c>
    </row>
    <row r="2" spans="1:7" x14ac:dyDescent="0.25">
      <c r="A2" s="53" t="s">
        <v>165</v>
      </c>
    </row>
    <row r="3" spans="1:7" ht="60" x14ac:dyDescent="0.25">
      <c r="A3" s="47" t="s">
        <v>161</v>
      </c>
    </row>
    <row r="4" spans="1:7" x14ac:dyDescent="0.25">
      <c r="A4" s="31"/>
    </row>
    <row r="5" spans="1:7" x14ac:dyDescent="0.25">
      <c r="A5" s="48" t="s">
        <v>162</v>
      </c>
    </row>
    <row r="6" spans="1:7" ht="45" x14ac:dyDescent="0.25">
      <c r="A6" s="49" t="s">
        <v>174</v>
      </c>
    </row>
    <row r="7" spans="1:7" ht="30" x14ac:dyDescent="0.25">
      <c r="A7" s="49" t="s">
        <v>163</v>
      </c>
    </row>
    <row r="8" spans="1:7" ht="45" x14ac:dyDescent="0.25">
      <c r="A8" s="49" t="s">
        <v>164</v>
      </c>
    </row>
    <row r="9" spans="1:7" x14ac:dyDescent="0.25">
      <c r="A9" s="50"/>
    </row>
    <row r="10" spans="1:7" x14ac:dyDescent="0.25">
      <c r="A10" s="51" t="s">
        <v>160</v>
      </c>
    </row>
    <row r="11" spans="1:7" x14ac:dyDescent="0.25">
      <c r="A11" s="52"/>
    </row>
    <row r="12" spans="1:7" ht="15.75" x14ac:dyDescent="0.25">
      <c r="A12" s="174" t="s">
        <v>396</v>
      </c>
      <c r="B12" s="174"/>
      <c r="C12" s="174"/>
      <c r="D12" s="174"/>
      <c r="E12" s="174"/>
      <c r="F12" s="174"/>
      <c r="G12" s="174"/>
    </row>
    <row r="13" spans="1:7" ht="15.75" x14ac:dyDescent="0.25">
      <c r="A13" s="173" t="s">
        <v>397</v>
      </c>
      <c r="B13" s="173"/>
      <c r="C13" s="173"/>
      <c r="D13" s="173"/>
      <c r="E13" s="173"/>
      <c r="F13" s="173"/>
      <c r="G13" s="173"/>
    </row>
    <row r="14" spans="1:7" ht="15.75" x14ac:dyDescent="0.25">
      <c r="A14" s="174" t="s">
        <v>353</v>
      </c>
      <c r="B14" s="174"/>
      <c r="C14" s="174"/>
      <c r="D14" s="174"/>
      <c r="E14" s="174"/>
      <c r="F14" s="174"/>
      <c r="G14" s="174"/>
    </row>
  </sheetData>
  <mergeCells count="1">
    <mergeCell ref="A13:G13"/>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44"/>
  <sheetViews>
    <sheetView topLeftCell="A45" workbookViewId="0">
      <selection activeCell="F36" sqref="F36"/>
    </sheetView>
  </sheetViews>
  <sheetFormatPr defaultColWidth="8.85546875" defaultRowHeight="15" x14ac:dyDescent="0.25"/>
  <cols>
    <col min="1" max="1" width="26.7109375" style="30" customWidth="1"/>
    <col min="2" max="2" width="10.7109375" style="30" bestFit="1" customWidth="1"/>
    <col min="3" max="3" width="7.85546875" style="30" customWidth="1"/>
    <col min="4" max="4" width="8.85546875" style="30"/>
    <col min="5" max="5" width="33.85546875" style="30" bestFit="1" customWidth="1"/>
    <col min="6" max="6" width="18.42578125" style="30" bestFit="1" customWidth="1"/>
    <col min="7" max="8" width="8.85546875" style="30"/>
    <col min="9" max="9" width="16.28515625" style="30" bestFit="1" customWidth="1"/>
    <col min="10" max="16384" width="8.85546875" style="30"/>
  </cols>
  <sheetData>
    <row r="1" spans="1:10" ht="21" x14ac:dyDescent="0.35">
      <c r="A1" s="151" t="s">
        <v>267</v>
      </c>
      <c r="B1" s="151"/>
      <c r="C1" s="151"/>
      <c r="D1" s="151"/>
      <c r="E1" s="151"/>
      <c r="F1" s="151"/>
    </row>
    <row r="2" spans="1:10" x14ac:dyDescent="0.25">
      <c r="A2" s="38" t="s">
        <v>153</v>
      </c>
      <c r="B2" s="114"/>
      <c r="C2" s="56"/>
      <c r="D2" s="56"/>
    </row>
    <row r="3" spans="1:10" x14ac:dyDescent="0.25">
      <c r="A3" s="30" t="s">
        <v>154</v>
      </c>
      <c r="B3" s="114"/>
      <c r="C3" s="56"/>
      <c r="D3" s="56"/>
    </row>
    <row r="4" spans="1:10" ht="15.75" thickBot="1" x14ac:dyDescent="0.3">
      <c r="B4" s="114"/>
      <c r="C4" s="56"/>
      <c r="D4" s="56"/>
    </row>
    <row r="5" spans="1:10" ht="18" thickBot="1" x14ac:dyDescent="0.35">
      <c r="E5" s="90" t="s">
        <v>149</v>
      </c>
      <c r="F5" s="91"/>
      <c r="G5" s="92"/>
      <c r="I5" s="141" t="s">
        <v>62</v>
      </c>
      <c r="J5" s="143"/>
    </row>
    <row r="6" spans="1:10" x14ac:dyDescent="0.25">
      <c r="A6" s="12" t="s">
        <v>0</v>
      </c>
      <c r="B6" s="4" t="s">
        <v>1</v>
      </c>
      <c r="C6" s="11" t="s">
        <v>2</v>
      </c>
      <c r="E6" s="12" t="s">
        <v>54</v>
      </c>
      <c r="F6" s="4" t="s">
        <v>1</v>
      </c>
      <c r="G6" s="11" t="s">
        <v>2</v>
      </c>
      <c r="I6" s="17" t="s">
        <v>266</v>
      </c>
      <c r="J6" s="29"/>
    </row>
    <row r="7" spans="1:10" x14ac:dyDescent="0.25">
      <c r="A7" s="32" t="s">
        <v>3</v>
      </c>
      <c r="B7" s="6">
        <v>92352</v>
      </c>
      <c r="C7" s="5">
        <f>B7/$B$9</f>
        <v>0.8780459977752213</v>
      </c>
      <c r="E7" s="32" t="s">
        <v>55</v>
      </c>
      <c r="F7" s="6">
        <v>42261</v>
      </c>
      <c r="G7" s="5">
        <f>F7/$F$9</f>
        <v>0.90679111683295788</v>
      </c>
      <c r="I7" s="32" t="s">
        <v>265</v>
      </c>
      <c r="J7" s="29"/>
    </row>
    <row r="8" spans="1:10" x14ac:dyDescent="0.25">
      <c r="A8" s="13" t="s">
        <v>4</v>
      </c>
      <c r="B8" s="14">
        <v>12827</v>
      </c>
      <c r="C8" s="15">
        <f>B8/$B$9</f>
        <v>0.12195400222477872</v>
      </c>
      <c r="E8" s="13" t="s">
        <v>58</v>
      </c>
      <c r="F8" s="14">
        <v>4344</v>
      </c>
      <c r="G8" s="15">
        <f>F8/$F$9</f>
        <v>9.3208883167042164E-2</v>
      </c>
      <c r="I8" s="32" t="s">
        <v>264</v>
      </c>
      <c r="J8" s="29"/>
    </row>
    <row r="9" spans="1:10" ht="15.75" thickBot="1" x14ac:dyDescent="0.3">
      <c r="A9" s="33" t="s">
        <v>5</v>
      </c>
      <c r="B9" s="3">
        <f>SUM(B7:B8)</f>
        <v>105179</v>
      </c>
      <c r="C9" s="2"/>
      <c r="E9" s="33" t="s">
        <v>5</v>
      </c>
      <c r="F9" s="3">
        <f>SUM(F7:F8)</f>
        <v>46605</v>
      </c>
      <c r="G9" s="2"/>
      <c r="I9" s="32"/>
      <c r="J9" s="29"/>
    </row>
    <row r="10" spans="1:10" x14ac:dyDescent="0.25">
      <c r="A10" s="30" t="s">
        <v>263</v>
      </c>
      <c r="B10" s="113"/>
      <c r="C10" s="113"/>
      <c r="E10" s="30" t="s">
        <v>166</v>
      </c>
      <c r="I10" s="32"/>
      <c r="J10" s="29"/>
    </row>
    <row r="11" spans="1:10" ht="15.75" thickBot="1" x14ac:dyDescent="0.3">
      <c r="I11" s="32"/>
      <c r="J11" s="29"/>
    </row>
    <row r="12" spans="1:10" ht="35.25" thickBot="1" x14ac:dyDescent="0.35">
      <c r="A12" s="141" t="s">
        <v>35</v>
      </c>
      <c r="B12" s="142"/>
      <c r="C12" s="143"/>
      <c r="E12" s="95" t="s">
        <v>56</v>
      </c>
      <c r="F12" s="96"/>
      <c r="G12" s="97"/>
      <c r="I12" s="32"/>
      <c r="J12" s="29"/>
    </row>
    <row r="13" spans="1:10" x14ac:dyDescent="0.25">
      <c r="A13" s="12" t="s">
        <v>6</v>
      </c>
      <c r="B13" s="4" t="s">
        <v>7</v>
      </c>
      <c r="C13" s="11" t="s">
        <v>2</v>
      </c>
      <c r="E13" s="12" t="s">
        <v>6</v>
      </c>
      <c r="F13" s="4" t="s">
        <v>7</v>
      </c>
      <c r="G13" s="11" t="s">
        <v>2</v>
      </c>
      <c r="I13" s="32"/>
      <c r="J13" s="29"/>
    </row>
    <row r="14" spans="1:10" x14ac:dyDescent="0.25">
      <c r="A14" s="32" t="s">
        <v>36</v>
      </c>
      <c r="B14" s="6">
        <v>19173</v>
      </c>
      <c r="C14" s="5">
        <f t="shared" ref="C14:C20" si="0">B14/$B$21</f>
        <v>0.18228924024757795</v>
      </c>
      <c r="E14" s="32" t="s">
        <v>36</v>
      </c>
      <c r="F14" s="6">
        <v>4380</v>
      </c>
      <c r="G14" s="5">
        <f t="shared" ref="G14:G19" si="1">F14/$F$20</f>
        <v>0.15776961314026366</v>
      </c>
      <c r="I14" s="32"/>
      <c r="J14" s="29"/>
    </row>
    <row r="15" spans="1:10" x14ac:dyDescent="0.25">
      <c r="A15" s="32" t="s">
        <v>37</v>
      </c>
      <c r="B15" s="6">
        <v>19303</v>
      </c>
      <c r="C15" s="5">
        <f t="shared" si="0"/>
        <v>0.18352522842012189</v>
      </c>
      <c r="E15" s="32" t="s">
        <v>37</v>
      </c>
      <c r="F15" s="6">
        <v>4419</v>
      </c>
      <c r="G15" s="5">
        <f t="shared" si="1"/>
        <v>0.15917441106548519</v>
      </c>
      <c r="I15" s="32"/>
      <c r="J15" s="29"/>
    </row>
    <row r="16" spans="1:10" x14ac:dyDescent="0.25">
      <c r="A16" s="32" t="s">
        <v>38</v>
      </c>
      <c r="B16" s="6">
        <v>16389</v>
      </c>
      <c r="C16" s="5">
        <f t="shared" si="0"/>
        <v>0.15582007815248292</v>
      </c>
      <c r="E16" s="32" t="s">
        <v>38</v>
      </c>
      <c r="F16" s="6">
        <v>4493</v>
      </c>
      <c r="G16" s="5">
        <f t="shared" si="1"/>
        <v>0.16183992507744399</v>
      </c>
      <c r="I16" s="32"/>
      <c r="J16" s="29"/>
    </row>
    <row r="17" spans="1:10" x14ac:dyDescent="0.25">
      <c r="A17" s="32" t="s">
        <v>39</v>
      </c>
      <c r="B17" s="6">
        <v>16172</v>
      </c>
      <c r="C17" s="5">
        <f t="shared" si="0"/>
        <v>0.15375692866446725</v>
      </c>
      <c r="E17" s="32" t="s">
        <v>39</v>
      </c>
      <c r="F17" s="6">
        <v>4361</v>
      </c>
      <c r="G17" s="5">
        <f t="shared" si="1"/>
        <v>0.15708522440746345</v>
      </c>
      <c r="I17" s="32"/>
      <c r="J17" s="29"/>
    </row>
    <row r="18" spans="1:10" x14ac:dyDescent="0.25">
      <c r="A18" s="32" t="s">
        <v>40</v>
      </c>
      <c r="B18" s="6">
        <v>13184</v>
      </c>
      <c r="C18" s="5">
        <f t="shared" si="0"/>
        <v>0.12534821589861095</v>
      </c>
      <c r="E18" s="32" t="s">
        <v>40</v>
      </c>
      <c r="F18" s="6">
        <v>3782</v>
      </c>
      <c r="G18" s="5">
        <f t="shared" si="1"/>
        <v>0.13622937828686693</v>
      </c>
      <c r="I18" s="32"/>
      <c r="J18" s="29"/>
    </row>
    <row r="19" spans="1:10" x14ac:dyDescent="0.25">
      <c r="A19" s="32" t="s">
        <v>8</v>
      </c>
      <c r="B19" s="6">
        <v>19250</v>
      </c>
      <c r="C19" s="5">
        <f t="shared" si="0"/>
        <v>0.18302132554977704</v>
      </c>
      <c r="E19" s="13" t="s">
        <v>8</v>
      </c>
      <c r="F19" s="14">
        <v>6327</v>
      </c>
      <c r="G19" s="15">
        <f t="shared" si="1"/>
        <v>0.22790144802247678</v>
      </c>
      <c r="I19" s="32"/>
      <c r="J19" s="29"/>
    </row>
    <row r="20" spans="1:10" ht="15.75" thickBot="1" x14ac:dyDescent="0.3">
      <c r="A20" s="13" t="s">
        <v>9</v>
      </c>
      <c r="B20" s="14">
        <v>1708</v>
      </c>
      <c r="C20" s="15">
        <f t="shared" si="0"/>
        <v>1.6238983066962035E-2</v>
      </c>
      <c r="E20" s="33" t="s">
        <v>5</v>
      </c>
      <c r="F20" s="3">
        <f>SUM(F14:F19)</f>
        <v>27762</v>
      </c>
      <c r="G20" s="2"/>
      <c r="I20" s="32"/>
      <c r="J20" s="29"/>
    </row>
    <row r="21" spans="1:10" ht="15.75" thickBot="1" x14ac:dyDescent="0.3">
      <c r="A21" s="33" t="s">
        <v>5</v>
      </c>
      <c r="B21" s="3">
        <f>SUM(B14:B20)</f>
        <v>105179</v>
      </c>
      <c r="C21" s="2"/>
      <c r="E21" s="43" t="s">
        <v>158</v>
      </c>
      <c r="F21" s="43"/>
      <c r="G21" s="43"/>
      <c r="H21" s="43"/>
      <c r="I21" s="32"/>
      <c r="J21" s="29"/>
    </row>
    <row r="22" spans="1:10" x14ac:dyDescent="0.25">
      <c r="A22" s="30" t="s">
        <v>263</v>
      </c>
      <c r="I22" s="32"/>
      <c r="J22" s="29"/>
    </row>
    <row r="23" spans="1:10" ht="15.75" thickBot="1" x14ac:dyDescent="0.3">
      <c r="I23" s="32"/>
      <c r="J23" s="29"/>
    </row>
    <row r="24" spans="1:10" ht="63.75" customHeight="1" thickBot="1" x14ac:dyDescent="0.35">
      <c r="A24" s="141" t="s">
        <v>10</v>
      </c>
      <c r="B24" s="142"/>
      <c r="C24" s="143"/>
      <c r="E24" s="95" t="s">
        <v>57</v>
      </c>
      <c r="F24" s="96"/>
      <c r="G24" s="97"/>
      <c r="I24" s="32"/>
      <c r="J24" s="29"/>
    </row>
    <row r="25" spans="1:10" x14ac:dyDescent="0.25">
      <c r="A25" s="12" t="s">
        <v>6</v>
      </c>
      <c r="B25" s="4" t="s">
        <v>7</v>
      </c>
      <c r="C25" s="11" t="s">
        <v>2</v>
      </c>
      <c r="E25" s="12" t="s">
        <v>6</v>
      </c>
      <c r="F25" s="4" t="s">
        <v>7</v>
      </c>
      <c r="G25" s="11" t="s">
        <v>2</v>
      </c>
      <c r="I25" s="32"/>
      <c r="J25" s="29"/>
    </row>
    <row r="26" spans="1:10" x14ac:dyDescent="0.25">
      <c r="A26" s="32" t="s">
        <v>36</v>
      </c>
      <c r="B26" s="6">
        <v>5365</v>
      </c>
      <c r="C26" s="5">
        <f t="shared" ref="C26:C32" si="2">B26/$B$33</f>
        <v>0.4182583612691978</v>
      </c>
      <c r="E26" s="32" t="s">
        <v>36</v>
      </c>
      <c r="F26" s="6">
        <v>929</v>
      </c>
      <c r="G26" s="5">
        <f>F26/$F$32</f>
        <v>0.42150635208711434</v>
      </c>
      <c r="I26" s="32"/>
      <c r="J26" s="29"/>
    </row>
    <row r="27" spans="1:10" x14ac:dyDescent="0.25">
      <c r="A27" s="32" t="s">
        <v>37</v>
      </c>
      <c r="B27" s="6">
        <v>2992</v>
      </c>
      <c r="C27" s="5">
        <f t="shared" si="2"/>
        <v>0.23325797146643798</v>
      </c>
      <c r="E27" s="32" t="s">
        <v>37</v>
      </c>
      <c r="F27" s="6">
        <v>589</v>
      </c>
      <c r="G27" s="5">
        <f>F27/$F$32</f>
        <v>0.26724137931034481</v>
      </c>
      <c r="I27" s="32"/>
      <c r="J27" s="29"/>
    </row>
    <row r="28" spans="1:10" x14ac:dyDescent="0.25">
      <c r="A28" s="32" t="s">
        <v>38</v>
      </c>
      <c r="B28" s="6">
        <v>1813</v>
      </c>
      <c r="C28" s="5">
        <f t="shared" si="2"/>
        <v>0.14134248070476338</v>
      </c>
      <c r="E28" s="32" t="s">
        <v>38</v>
      </c>
      <c r="F28" s="6">
        <v>343</v>
      </c>
      <c r="G28" s="5">
        <f>F28/$F$32</f>
        <v>0.15562613430127042</v>
      </c>
      <c r="I28" s="32"/>
      <c r="J28" s="29"/>
    </row>
    <row r="29" spans="1:10" x14ac:dyDescent="0.25">
      <c r="A29" s="32" t="s">
        <v>39</v>
      </c>
      <c r="B29" s="6">
        <v>1263</v>
      </c>
      <c r="C29" s="5">
        <f t="shared" si="2"/>
        <v>9.846417712637405E-2</v>
      </c>
      <c r="E29" s="32" t="s">
        <v>39</v>
      </c>
      <c r="F29" s="6">
        <v>148</v>
      </c>
      <c r="G29" s="5">
        <f>F29/$F$32</f>
        <v>6.7150635208711437E-2</v>
      </c>
      <c r="I29" s="32"/>
      <c r="J29" s="29"/>
    </row>
    <row r="30" spans="1:10" x14ac:dyDescent="0.25">
      <c r="A30" s="32" t="s">
        <v>40</v>
      </c>
      <c r="B30" s="6">
        <v>625</v>
      </c>
      <c r="C30" s="5">
        <f t="shared" si="2"/>
        <v>4.8725344975442425E-2</v>
      </c>
      <c r="E30" s="32" t="s">
        <v>40</v>
      </c>
      <c r="F30" s="6">
        <v>79</v>
      </c>
      <c r="G30" s="5">
        <f>F30/$F$32</f>
        <v>3.5843920145190562E-2</v>
      </c>
      <c r="I30" s="32"/>
      <c r="J30" s="29"/>
    </row>
    <row r="31" spans="1:10" ht="15.75" thickBot="1" x14ac:dyDescent="0.3">
      <c r="A31" s="32" t="s">
        <v>8</v>
      </c>
      <c r="B31" s="6">
        <v>699</v>
      </c>
      <c r="C31" s="5">
        <f t="shared" si="2"/>
        <v>5.4494425820534813E-2</v>
      </c>
      <c r="E31" s="13" t="s">
        <v>8</v>
      </c>
      <c r="F31" s="14">
        <v>116</v>
      </c>
      <c r="G31" s="15">
        <f>F31/$F$32</f>
        <v>5.2631578947368418E-2</v>
      </c>
      <c r="I31" s="33"/>
      <c r="J31" s="2"/>
    </row>
    <row r="32" spans="1:10" ht="15.75" thickBot="1" x14ac:dyDescent="0.3">
      <c r="A32" s="13" t="s">
        <v>9</v>
      </c>
      <c r="B32" s="14">
        <v>70</v>
      </c>
      <c r="C32" s="15">
        <f t="shared" si="2"/>
        <v>5.4572386372495514E-3</v>
      </c>
      <c r="E32" s="33" t="s">
        <v>5</v>
      </c>
      <c r="F32" s="3">
        <f>SUM(F26:F31)</f>
        <v>2204</v>
      </c>
      <c r="G32" s="2"/>
    </row>
    <row r="33" spans="1:7" ht="15.75" thickBot="1" x14ac:dyDescent="0.3">
      <c r="A33" s="33" t="s">
        <v>5</v>
      </c>
      <c r="B33" s="3">
        <f>SUM(B26:B32)</f>
        <v>12827</v>
      </c>
      <c r="C33" s="2"/>
    </row>
    <row r="34" spans="1:7" ht="33" customHeight="1" thickBot="1" x14ac:dyDescent="0.35">
      <c r="E34" s="95" t="s">
        <v>59</v>
      </c>
      <c r="F34" s="96"/>
      <c r="G34" s="97"/>
    </row>
    <row r="35" spans="1:7" ht="18" thickBot="1" x14ac:dyDescent="0.35">
      <c r="A35" s="167" t="s">
        <v>172</v>
      </c>
      <c r="B35" s="168"/>
      <c r="C35" s="169"/>
      <c r="E35" s="12" t="s">
        <v>6</v>
      </c>
      <c r="F35" s="4" t="s">
        <v>7</v>
      </c>
      <c r="G35" s="11" t="s">
        <v>2</v>
      </c>
    </row>
    <row r="36" spans="1:7" x14ac:dyDescent="0.25">
      <c r="A36" s="12" t="s">
        <v>0</v>
      </c>
      <c r="B36" s="4" t="s">
        <v>1</v>
      </c>
      <c r="C36" s="11" t="s">
        <v>2</v>
      </c>
      <c r="E36" s="32" t="s">
        <v>36</v>
      </c>
      <c r="F36" s="6">
        <f>F26</f>
        <v>929</v>
      </c>
      <c r="G36" s="5">
        <f>F36/$F$38</f>
        <v>0.61198945981554675</v>
      </c>
    </row>
    <row r="37" spans="1:7" x14ac:dyDescent="0.25">
      <c r="A37" s="32" t="s">
        <v>3</v>
      </c>
      <c r="B37" s="6">
        <v>13808</v>
      </c>
      <c r="C37" s="5">
        <v>0.72</v>
      </c>
      <c r="E37" s="13" t="s">
        <v>37</v>
      </c>
      <c r="F37" s="14">
        <f>F27</f>
        <v>589</v>
      </c>
      <c r="G37" s="15">
        <f>F37/$F$38</f>
        <v>0.38801054018445325</v>
      </c>
    </row>
    <row r="38" spans="1:7" ht="15.75" thickBot="1" x14ac:dyDescent="0.3">
      <c r="A38" s="13" t="s">
        <v>4</v>
      </c>
      <c r="B38" s="14">
        <v>5365</v>
      </c>
      <c r="C38" s="15">
        <v>0.28000000000000003</v>
      </c>
      <c r="E38" s="33" t="s">
        <v>5</v>
      </c>
      <c r="F38" s="3">
        <f>SUM(F36:F37)</f>
        <v>1518</v>
      </c>
      <c r="G38" s="2"/>
    </row>
    <row r="39" spans="1:7" ht="15.75" thickBot="1" x14ac:dyDescent="0.3">
      <c r="A39" s="33" t="s">
        <v>5</v>
      </c>
      <c r="B39" s="3">
        <v>19173</v>
      </c>
      <c r="C39" s="36"/>
    </row>
    <row r="40" spans="1:7" ht="52.5" thickBot="1" x14ac:dyDescent="0.35">
      <c r="E40" s="95" t="s">
        <v>60</v>
      </c>
      <c r="F40" s="96"/>
      <c r="G40" s="97"/>
    </row>
    <row r="41" spans="1:7" ht="18" thickBot="1" x14ac:dyDescent="0.35">
      <c r="A41" s="141" t="s">
        <v>170</v>
      </c>
      <c r="B41" s="142"/>
      <c r="C41" s="143"/>
      <c r="E41" s="12" t="s">
        <v>12</v>
      </c>
      <c r="F41" s="4" t="s">
        <v>1</v>
      </c>
      <c r="G41" s="11" t="s">
        <v>2</v>
      </c>
    </row>
    <row r="42" spans="1:7" x14ac:dyDescent="0.25">
      <c r="A42" s="12" t="s">
        <v>0</v>
      </c>
      <c r="B42" s="4" t="s">
        <v>1</v>
      </c>
      <c r="C42" s="11" t="s">
        <v>2</v>
      </c>
      <c r="E42" s="32" t="s">
        <v>13</v>
      </c>
      <c r="F42" s="6">
        <v>1395</v>
      </c>
      <c r="G42" s="5">
        <f>F42/$F$51</f>
        <v>0.63294010889292196</v>
      </c>
    </row>
    <row r="43" spans="1:7" x14ac:dyDescent="0.25">
      <c r="A43" s="32" t="s">
        <v>3</v>
      </c>
      <c r="B43" s="6">
        <v>16311</v>
      </c>
      <c r="C43" s="5">
        <v>0.84499999999999997</v>
      </c>
      <c r="E43" s="32" t="s">
        <v>25</v>
      </c>
      <c r="F43" s="6">
        <v>324</v>
      </c>
      <c r="G43" s="5">
        <f>F43/$F$51</f>
        <v>0.14700544464609799</v>
      </c>
    </row>
    <row r="44" spans="1:7" x14ac:dyDescent="0.25">
      <c r="A44" s="13" t="s">
        <v>4</v>
      </c>
      <c r="B44" s="14">
        <v>2992</v>
      </c>
      <c r="C44" s="15">
        <v>0.155</v>
      </c>
      <c r="E44" s="32" t="s">
        <v>14</v>
      </c>
      <c r="F44" s="6">
        <v>187</v>
      </c>
      <c r="G44" s="5">
        <f>F44/$F$51</f>
        <v>8.4845735027223229E-2</v>
      </c>
    </row>
    <row r="45" spans="1:7" ht="15.75" thickBot="1" x14ac:dyDescent="0.3">
      <c r="A45" s="33" t="s">
        <v>5</v>
      </c>
      <c r="B45" s="3">
        <v>19303</v>
      </c>
      <c r="C45" s="2"/>
      <c r="E45" s="32" t="s">
        <v>143</v>
      </c>
      <c r="F45" s="6">
        <v>83</v>
      </c>
      <c r="G45" s="5">
        <f>F45/$F$51</f>
        <v>3.7658802177858441E-2</v>
      </c>
    </row>
    <row r="46" spans="1:7" ht="15.75" thickBot="1" x14ac:dyDescent="0.3">
      <c r="E46" s="32" t="s">
        <v>18</v>
      </c>
      <c r="F46" s="6">
        <v>72</v>
      </c>
      <c r="G46" s="5">
        <f>F46/$F$51</f>
        <v>3.2667876588021776E-2</v>
      </c>
    </row>
    <row r="47" spans="1:7" ht="18" thickBot="1" x14ac:dyDescent="0.35">
      <c r="A47" s="137" t="s">
        <v>41</v>
      </c>
      <c r="B47" s="138"/>
      <c r="C47" s="139"/>
      <c r="E47" s="32" t="s">
        <v>19</v>
      </c>
      <c r="F47" s="6">
        <v>64</v>
      </c>
      <c r="G47" s="5">
        <f>F47/$F$51</f>
        <v>2.9038112522686024E-2</v>
      </c>
    </row>
    <row r="48" spans="1:7" x14ac:dyDescent="0.25">
      <c r="A48" s="12" t="s">
        <v>6</v>
      </c>
      <c r="B48" s="4" t="s">
        <v>7</v>
      </c>
      <c r="C48" s="11" t="s">
        <v>2</v>
      </c>
      <c r="E48" s="32" t="s">
        <v>15</v>
      </c>
      <c r="F48" s="6">
        <v>31</v>
      </c>
      <c r="G48" s="5">
        <f>F48/$F$51</f>
        <v>1.4065335753176044E-2</v>
      </c>
    </row>
    <row r="49" spans="1:44" x14ac:dyDescent="0.25">
      <c r="A49" s="32" t="s">
        <v>36</v>
      </c>
      <c r="B49" s="6">
        <f>B26</f>
        <v>5365</v>
      </c>
      <c r="C49" s="5">
        <f>B49/$B$51</f>
        <v>0.64197678592796459</v>
      </c>
      <c r="E49" s="32" t="s">
        <v>242</v>
      </c>
      <c r="F49" s="6">
        <v>31</v>
      </c>
      <c r="G49" s="5">
        <f>F49/$F$51</f>
        <v>1.4065335753176044E-2</v>
      </c>
    </row>
    <row r="50" spans="1:44" x14ac:dyDescent="0.25">
      <c r="A50" s="13" t="s">
        <v>37</v>
      </c>
      <c r="B50" s="14">
        <f>B27</f>
        <v>2992</v>
      </c>
      <c r="C50" s="15">
        <f>B50/$B$51</f>
        <v>0.35802321407203541</v>
      </c>
      <c r="E50" s="13" t="s">
        <v>27</v>
      </c>
      <c r="F50" s="14">
        <v>17</v>
      </c>
      <c r="G50" s="15">
        <f>F50/$F$51</f>
        <v>7.7132486388384758E-3</v>
      </c>
    </row>
    <row r="51" spans="1:44" ht="15.75" thickBot="1" x14ac:dyDescent="0.3">
      <c r="A51" s="33" t="s">
        <v>5</v>
      </c>
      <c r="B51" s="3">
        <f>SUM(B49:B50)</f>
        <v>8357</v>
      </c>
      <c r="C51" s="2"/>
      <c r="E51" s="33" t="s">
        <v>5</v>
      </c>
      <c r="F51" s="3">
        <f>SUM(F42:F50)</f>
        <v>2204</v>
      </c>
      <c r="G51" s="2"/>
    </row>
    <row r="52" spans="1:44" ht="15.75" thickBot="1" x14ac:dyDescent="0.3">
      <c r="E52" s="44" t="s">
        <v>159</v>
      </c>
    </row>
    <row r="53" spans="1:44" s="31" customFormat="1" ht="18" thickBot="1" x14ac:dyDescent="0.35">
      <c r="A53" s="90" t="s">
        <v>44</v>
      </c>
      <c r="B53" s="91"/>
      <c r="C53" s="92"/>
      <c r="D53" s="30"/>
      <c r="E53" s="45"/>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row>
    <row r="54" spans="1:44" ht="69.75" thickBot="1" x14ac:dyDescent="0.35">
      <c r="A54" s="12" t="s">
        <v>45</v>
      </c>
      <c r="B54" s="4" t="s">
        <v>7</v>
      </c>
      <c r="C54" s="11" t="s">
        <v>2</v>
      </c>
      <c r="E54" s="95" t="s">
        <v>61</v>
      </c>
      <c r="F54" s="96"/>
      <c r="G54" s="97"/>
    </row>
    <row r="55" spans="1:44" ht="31.5" customHeight="1" x14ac:dyDescent="0.25">
      <c r="A55" s="32" t="s">
        <v>46</v>
      </c>
      <c r="B55" s="6">
        <v>1461</v>
      </c>
      <c r="C55" s="5">
        <f t="shared" ref="C55:C61" si="3">B55/$B$62</f>
        <v>0.11390036641459421</v>
      </c>
      <c r="E55" s="12" t="s">
        <v>12</v>
      </c>
      <c r="F55" s="4" t="s">
        <v>1</v>
      </c>
      <c r="G55" s="11" t="s">
        <v>2</v>
      </c>
    </row>
    <row r="56" spans="1:44" x14ac:dyDescent="0.25">
      <c r="A56" s="32" t="s">
        <v>47</v>
      </c>
      <c r="B56" s="6">
        <v>729</v>
      </c>
      <c r="C56" s="5">
        <f t="shared" si="3"/>
        <v>5.6833242379356046E-2</v>
      </c>
      <c r="E56" s="32" t="s">
        <v>13</v>
      </c>
      <c r="F56" s="6">
        <v>1173</v>
      </c>
      <c r="G56" s="5">
        <f>F56/$F$62</f>
        <v>0.77272727272727271</v>
      </c>
    </row>
    <row r="57" spans="1:44" x14ac:dyDescent="0.25">
      <c r="A57" s="32" t="s">
        <v>48</v>
      </c>
      <c r="B57" s="6">
        <v>1700</v>
      </c>
      <c r="C57" s="5">
        <f t="shared" si="3"/>
        <v>0.1325329383332034</v>
      </c>
      <c r="E57" s="32" t="s">
        <v>14</v>
      </c>
      <c r="F57" s="6">
        <v>97</v>
      </c>
      <c r="G57" s="5">
        <f>F57/$F$62</f>
        <v>6.3899868247694336E-2</v>
      </c>
    </row>
    <row r="58" spans="1:44" x14ac:dyDescent="0.25">
      <c r="A58" s="32" t="s">
        <v>49</v>
      </c>
      <c r="B58" s="6">
        <v>2235</v>
      </c>
      <c r="C58" s="5">
        <f t="shared" si="3"/>
        <v>0.17424183363218212</v>
      </c>
      <c r="E58" s="32" t="s">
        <v>143</v>
      </c>
      <c r="F58" s="6">
        <v>83</v>
      </c>
      <c r="G58" s="5">
        <f>F58/$F$62</f>
        <v>5.4677206851119896E-2</v>
      </c>
    </row>
    <row r="59" spans="1:44" x14ac:dyDescent="0.25">
      <c r="A59" s="32" t="s">
        <v>50</v>
      </c>
      <c r="B59" s="6">
        <v>2708</v>
      </c>
      <c r="C59" s="5">
        <f t="shared" si="3"/>
        <v>0.21111717470959696</v>
      </c>
      <c r="E59" s="32" t="s">
        <v>25</v>
      </c>
      <c r="F59" s="6">
        <v>78</v>
      </c>
      <c r="G59" s="5">
        <f>F59/$F$62</f>
        <v>5.1383399209486168E-2</v>
      </c>
    </row>
    <row r="60" spans="1:44" x14ac:dyDescent="0.25">
      <c r="A60" s="32" t="s">
        <v>51</v>
      </c>
      <c r="B60" s="6">
        <v>2075</v>
      </c>
      <c r="C60" s="5">
        <f t="shared" si="3"/>
        <v>0.16176814531846886</v>
      </c>
      <c r="E60" s="32" t="s">
        <v>18</v>
      </c>
      <c r="F60" s="6">
        <v>72</v>
      </c>
      <c r="G60" s="5">
        <f>F60/$F$62</f>
        <v>4.7430830039525688E-2</v>
      </c>
    </row>
    <row r="61" spans="1:44" x14ac:dyDescent="0.25">
      <c r="A61" s="13" t="s">
        <v>52</v>
      </c>
      <c r="B61" s="14">
        <v>1919</v>
      </c>
      <c r="C61" s="15">
        <f t="shared" si="3"/>
        <v>0.14960629921259844</v>
      </c>
      <c r="E61" s="13" t="s">
        <v>242</v>
      </c>
      <c r="F61" s="14">
        <v>15</v>
      </c>
      <c r="G61" s="15">
        <f>F61/$F$62</f>
        <v>9.881422924901186E-3</v>
      </c>
    </row>
    <row r="62" spans="1:44" ht="15.75" thickBot="1" x14ac:dyDescent="0.3">
      <c r="A62" s="33" t="s">
        <v>5</v>
      </c>
      <c r="B62" s="3">
        <f>SUM(B55:B61)</f>
        <v>12827</v>
      </c>
      <c r="C62" s="2"/>
      <c r="E62" s="33" t="s">
        <v>5</v>
      </c>
      <c r="F62" s="3">
        <f>SUM(F56:F61)</f>
        <v>1518</v>
      </c>
      <c r="G62" s="2"/>
    </row>
    <row r="63" spans="1:44" ht="15.75" thickBot="1" x14ac:dyDescent="0.3">
      <c r="E63" s="46" t="s">
        <v>159</v>
      </c>
    </row>
    <row r="64" spans="1:44" ht="52.5" thickBot="1" x14ac:dyDescent="0.35">
      <c r="A64" s="95" t="s">
        <v>53</v>
      </c>
      <c r="B64" s="96"/>
      <c r="C64" s="97"/>
    </row>
    <row r="65" spans="1:5" x14ac:dyDescent="0.25">
      <c r="A65" s="12" t="s">
        <v>45</v>
      </c>
      <c r="B65" s="4" t="s">
        <v>7</v>
      </c>
      <c r="C65" s="11" t="s">
        <v>2</v>
      </c>
      <c r="E65" s="30" t="s">
        <v>160</v>
      </c>
    </row>
    <row r="66" spans="1:5" x14ac:dyDescent="0.25">
      <c r="A66" s="32" t="s">
        <v>46</v>
      </c>
      <c r="B66" s="6">
        <v>1285</v>
      </c>
      <c r="C66" s="5">
        <f t="shared" ref="C66:C72" si="4">B66/$B$73</f>
        <v>0.15376331219337083</v>
      </c>
      <c r="D66" s="31"/>
    </row>
    <row r="67" spans="1:5" x14ac:dyDescent="0.25">
      <c r="A67" s="32" t="s">
        <v>47</v>
      </c>
      <c r="B67" s="6">
        <v>704</v>
      </c>
      <c r="C67" s="5">
        <f t="shared" si="4"/>
        <v>8.4240756252243629E-2</v>
      </c>
    </row>
    <row r="68" spans="1:5" x14ac:dyDescent="0.25">
      <c r="A68" s="32" t="s">
        <v>48</v>
      </c>
      <c r="B68" s="6">
        <v>1079</v>
      </c>
      <c r="C68" s="5">
        <f t="shared" si="4"/>
        <v>0.12911331817637908</v>
      </c>
    </row>
    <row r="69" spans="1:5" x14ac:dyDescent="0.25">
      <c r="A69" s="32" t="s">
        <v>49</v>
      </c>
      <c r="B69" s="6">
        <v>1609</v>
      </c>
      <c r="C69" s="5">
        <f t="shared" si="4"/>
        <v>0.19253320569582386</v>
      </c>
    </row>
    <row r="70" spans="1:5" x14ac:dyDescent="0.25">
      <c r="A70" s="32" t="s">
        <v>50</v>
      </c>
      <c r="B70" s="6">
        <v>1575</v>
      </c>
      <c r="C70" s="5">
        <f t="shared" si="4"/>
        <v>0.18846476008136892</v>
      </c>
    </row>
    <row r="71" spans="1:5" x14ac:dyDescent="0.25">
      <c r="A71" s="32" t="s">
        <v>51</v>
      </c>
      <c r="B71" s="6">
        <v>1055</v>
      </c>
      <c r="C71" s="5">
        <f t="shared" si="4"/>
        <v>0.12624147421323442</v>
      </c>
    </row>
    <row r="72" spans="1:5" x14ac:dyDescent="0.25">
      <c r="A72" s="13" t="s">
        <v>52</v>
      </c>
      <c r="B72" s="14">
        <v>1050</v>
      </c>
      <c r="C72" s="15">
        <f t="shared" si="4"/>
        <v>0.12564317338757927</v>
      </c>
    </row>
    <row r="73" spans="1:5" ht="15.75" thickBot="1" x14ac:dyDescent="0.3">
      <c r="A73" s="33" t="s">
        <v>5</v>
      </c>
      <c r="B73" s="3">
        <f>SUM(B66:B72)</f>
        <v>8357</v>
      </c>
      <c r="C73" s="2"/>
    </row>
    <row r="74" spans="1:5" ht="15.75" thickBot="1" x14ac:dyDescent="0.3"/>
    <row r="75" spans="1:5" ht="18" thickBot="1" x14ac:dyDescent="0.35">
      <c r="A75" s="141" t="s">
        <v>11</v>
      </c>
      <c r="B75" s="142"/>
      <c r="C75" s="143"/>
    </row>
    <row r="76" spans="1:5" x14ac:dyDescent="0.25">
      <c r="A76" s="12" t="s">
        <v>12</v>
      </c>
      <c r="B76" s="4" t="s">
        <v>1</v>
      </c>
      <c r="C76" s="11" t="s">
        <v>2</v>
      </c>
    </row>
    <row r="77" spans="1:5" x14ac:dyDescent="0.25">
      <c r="A77" s="21" t="s">
        <v>13</v>
      </c>
      <c r="B77" s="6">
        <v>8711</v>
      </c>
      <c r="C77" s="5">
        <f t="shared" ref="C77:C87" si="5">B77/$B$88</f>
        <v>0.67911436812972636</v>
      </c>
    </row>
    <row r="78" spans="1:5" x14ac:dyDescent="0.25">
      <c r="A78" s="21" t="s">
        <v>25</v>
      </c>
      <c r="B78" s="6">
        <v>1308</v>
      </c>
      <c r="C78" s="5">
        <f t="shared" si="5"/>
        <v>0.10197240196460591</v>
      </c>
    </row>
    <row r="79" spans="1:5" x14ac:dyDescent="0.25">
      <c r="A79" s="21" t="s">
        <v>14</v>
      </c>
      <c r="B79" s="6">
        <v>685</v>
      </c>
      <c r="C79" s="5">
        <f t="shared" si="5"/>
        <v>5.3402978093084898E-2</v>
      </c>
    </row>
    <row r="80" spans="1:5" x14ac:dyDescent="0.25">
      <c r="A80" s="21" t="s">
        <v>19</v>
      </c>
      <c r="B80" s="6">
        <v>454</v>
      </c>
      <c r="C80" s="5">
        <f t="shared" si="5"/>
        <v>3.5394090590161381E-2</v>
      </c>
    </row>
    <row r="81" spans="1:3" ht="34.5" customHeight="1" x14ac:dyDescent="0.25">
      <c r="A81" s="21" t="s">
        <v>18</v>
      </c>
      <c r="B81" s="6">
        <v>380</v>
      </c>
      <c r="C81" s="5">
        <f t="shared" si="5"/>
        <v>2.9625009745068993E-2</v>
      </c>
    </row>
    <row r="82" spans="1:3" x14ac:dyDescent="0.25">
      <c r="A82" s="21" t="s">
        <v>24</v>
      </c>
      <c r="B82" s="6">
        <v>253</v>
      </c>
      <c r="C82" s="5">
        <f t="shared" si="5"/>
        <v>1.9724019646059094E-2</v>
      </c>
    </row>
    <row r="83" spans="1:3" x14ac:dyDescent="0.25">
      <c r="A83" s="21" t="s">
        <v>143</v>
      </c>
      <c r="B83" s="6">
        <v>169</v>
      </c>
      <c r="C83" s="5">
        <f t="shared" si="5"/>
        <v>1.3175333281359633E-2</v>
      </c>
    </row>
    <row r="84" spans="1:3" x14ac:dyDescent="0.25">
      <c r="A84" s="21" t="s">
        <v>27</v>
      </c>
      <c r="B84" s="6">
        <v>154</v>
      </c>
      <c r="C84" s="5">
        <f t="shared" si="5"/>
        <v>1.2005925001949014E-2</v>
      </c>
    </row>
    <row r="85" spans="1:3" x14ac:dyDescent="0.25">
      <c r="A85" s="21" t="s">
        <v>22</v>
      </c>
      <c r="B85" s="6">
        <v>133</v>
      </c>
      <c r="C85" s="5">
        <f t="shared" si="5"/>
        <v>1.0368753410774149E-2</v>
      </c>
    </row>
    <row r="86" spans="1:3" x14ac:dyDescent="0.25">
      <c r="A86" s="21" t="s">
        <v>21</v>
      </c>
      <c r="B86" s="6">
        <v>114</v>
      </c>
      <c r="C86" s="5">
        <f t="shared" si="5"/>
        <v>8.8875029235206977E-3</v>
      </c>
    </row>
    <row r="87" spans="1:3" x14ac:dyDescent="0.25">
      <c r="A87" s="22" t="s">
        <v>33</v>
      </c>
      <c r="B87" s="14">
        <v>466</v>
      </c>
      <c r="C87" s="15">
        <f t="shared" si="5"/>
        <v>3.6329617213689873E-2</v>
      </c>
    </row>
    <row r="88" spans="1:3" ht="15.75" thickBot="1" x14ac:dyDescent="0.3">
      <c r="A88" s="33" t="s">
        <v>5</v>
      </c>
      <c r="B88" s="3">
        <f>SUM(B77:B87)</f>
        <v>12827</v>
      </c>
      <c r="C88" s="2"/>
    </row>
    <row r="89" spans="1:3" ht="15.75" thickBot="1" x14ac:dyDescent="0.3"/>
    <row r="90" spans="1:3" ht="52.5" thickBot="1" x14ac:dyDescent="0.35">
      <c r="A90" s="95" t="s">
        <v>42</v>
      </c>
      <c r="B90" s="96"/>
      <c r="C90" s="97"/>
    </row>
    <row r="91" spans="1:3" x14ac:dyDescent="0.25">
      <c r="A91" s="12" t="s">
        <v>12</v>
      </c>
      <c r="B91" s="4" t="s">
        <v>1</v>
      </c>
      <c r="C91" s="11" t="s">
        <v>2</v>
      </c>
    </row>
    <row r="92" spans="1:3" x14ac:dyDescent="0.25">
      <c r="A92" s="32" t="s">
        <v>13</v>
      </c>
      <c r="B92" s="6">
        <v>6727</v>
      </c>
      <c r="C92" s="5">
        <f t="shared" ref="C92:C102" si="6">B92/$B$103</f>
        <v>0.80495393083642452</v>
      </c>
    </row>
    <row r="93" spans="1:3" x14ac:dyDescent="0.25">
      <c r="A93" s="32" t="s">
        <v>25</v>
      </c>
      <c r="B93" s="6">
        <v>342</v>
      </c>
      <c r="C93" s="5">
        <f t="shared" si="6"/>
        <v>4.0923776474811532E-2</v>
      </c>
    </row>
    <row r="94" spans="1:3" x14ac:dyDescent="0.25">
      <c r="A94" s="32" t="s">
        <v>14</v>
      </c>
      <c r="B94" s="6">
        <v>321</v>
      </c>
      <c r="C94" s="5">
        <f t="shared" si="6"/>
        <v>3.8410913007059948E-2</v>
      </c>
    </row>
    <row r="95" spans="1:3" x14ac:dyDescent="0.25">
      <c r="A95" s="32" t="s">
        <v>18</v>
      </c>
      <c r="B95" s="6">
        <v>257</v>
      </c>
      <c r="C95" s="5">
        <f t="shared" si="6"/>
        <v>3.0752662438674166E-2</v>
      </c>
    </row>
    <row r="96" spans="1:3" x14ac:dyDescent="0.25">
      <c r="A96" s="32" t="s">
        <v>143</v>
      </c>
      <c r="B96" s="6">
        <v>169</v>
      </c>
      <c r="C96" s="5">
        <f t="shared" si="6"/>
        <v>2.0222567907143711E-2</v>
      </c>
    </row>
    <row r="97" spans="1:3" x14ac:dyDescent="0.25">
      <c r="A97" s="32" t="s">
        <v>22</v>
      </c>
      <c r="B97" s="6">
        <v>133</v>
      </c>
      <c r="C97" s="5">
        <f t="shared" si="6"/>
        <v>1.5914801962426707E-2</v>
      </c>
    </row>
    <row r="98" spans="1:3" x14ac:dyDescent="0.25">
      <c r="A98" s="32" t="s">
        <v>19</v>
      </c>
      <c r="B98" s="6">
        <v>125</v>
      </c>
      <c r="C98" s="5">
        <f t="shared" si="6"/>
        <v>1.4957520641378485E-2</v>
      </c>
    </row>
    <row r="99" spans="1:3" x14ac:dyDescent="0.25">
      <c r="A99" s="32" t="s">
        <v>27</v>
      </c>
      <c r="B99" s="6">
        <v>99</v>
      </c>
      <c r="C99" s="5">
        <f t="shared" si="6"/>
        <v>1.184635634797176E-2</v>
      </c>
    </row>
    <row r="100" spans="1:3" x14ac:dyDescent="0.25">
      <c r="A100" s="32" t="s">
        <v>29</v>
      </c>
      <c r="B100" s="6">
        <v>57</v>
      </c>
      <c r="C100" s="5">
        <f t="shared" si="6"/>
        <v>6.8206294124685896E-3</v>
      </c>
    </row>
    <row r="101" spans="1:3" x14ac:dyDescent="0.25">
      <c r="A101" s="32" t="s">
        <v>21</v>
      </c>
      <c r="B101" s="6">
        <v>44</v>
      </c>
      <c r="C101" s="5">
        <f t="shared" si="6"/>
        <v>5.2650472657652268E-3</v>
      </c>
    </row>
    <row r="102" spans="1:3" x14ac:dyDescent="0.25">
      <c r="A102" s="13" t="s">
        <v>33</v>
      </c>
      <c r="B102" s="14">
        <v>83</v>
      </c>
      <c r="C102" s="15">
        <f t="shared" si="6"/>
        <v>9.9317937058753143E-3</v>
      </c>
    </row>
    <row r="103" spans="1:3" ht="33.75" customHeight="1" thickBot="1" x14ac:dyDescent="0.3">
      <c r="A103" s="33" t="s">
        <v>5</v>
      </c>
      <c r="B103" s="3">
        <f>SUM(B92:B102)</f>
        <v>8357</v>
      </c>
      <c r="C103" s="2"/>
    </row>
    <row r="104" spans="1:3" x14ac:dyDescent="0.25">
      <c r="A104" s="37"/>
      <c r="B104" s="6"/>
      <c r="C104" s="37"/>
    </row>
    <row r="105" spans="1:3" x14ac:dyDescent="0.25">
      <c r="A105" s="39" t="s">
        <v>155</v>
      </c>
      <c r="B105" s="6"/>
      <c r="C105" s="37"/>
    </row>
    <row r="106" spans="1:3" x14ac:dyDescent="0.25">
      <c r="A106" s="42" t="s">
        <v>156</v>
      </c>
      <c r="B106" s="6"/>
      <c r="C106" s="37"/>
    </row>
    <row r="107" spans="1:3" x14ac:dyDescent="0.25">
      <c r="A107" s="42" t="s">
        <v>157</v>
      </c>
      <c r="B107" s="6"/>
      <c r="C107" s="37"/>
    </row>
    <row r="114" ht="33.75" customHeight="1" x14ac:dyDescent="0.25"/>
    <row r="124" ht="33.75" customHeight="1" x14ac:dyDescent="0.25"/>
    <row r="130" ht="32.25" customHeight="1" x14ac:dyDescent="0.25"/>
    <row r="143" ht="18" customHeight="1" x14ac:dyDescent="0.25"/>
    <row r="144" ht="33.75" customHeight="1" x14ac:dyDescent="0.25"/>
  </sheetData>
  <mergeCells count="8">
    <mergeCell ref="A47:C47"/>
    <mergeCell ref="A75:C75"/>
    <mergeCell ref="A1:F1"/>
    <mergeCell ref="I5:J5"/>
    <mergeCell ref="A12:C12"/>
    <mergeCell ref="A24:C24"/>
    <mergeCell ref="A35:C35"/>
    <mergeCell ref="A41:C4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47"/>
  <sheetViews>
    <sheetView topLeftCell="A58" workbookViewId="0">
      <selection activeCell="F36" sqref="F36"/>
    </sheetView>
  </sheetViews>
  <sheetFormatPr defaultColWidth="8.85546875" defaultRowHeight="15" x14ac:dyDescent="0.25"/>
  <cols>
    <col min="1" max="1" width="26.7109375" style="30" customWidth="1"/>
    <col min="2" max="2" width="10.7109375" style="30" bestFit="1" customWidth="1"/>
    <col min="3" max="3" width="7.85546875" style="30" customWidth="1"/>
    <col min="4" max="4" width="8.85546875" style="30"/>
    <col min="5" max="5" width="33.85546875" style="30" bestFit="1" customWidth="1"/>
    <col min="6" max="6" width="18.42578125" style="30" bestFit="1" customWidth="1"/>
    <col min="7" max="8" width="8.85546875" style="30"/>
    <col min="9" max="9" width="21" style="30" bestFit="1" customWidth="1"/>
    <col min="10" max="16384" width="8.85546875" style="30"/>
  </cols>
  <sheetData>
    <row r="1" spans="1:10" ht="21" x14ac:dyDescent="0.35">
      <c r="A1" s="151" t="s">
        <v>280</v>
      </c>
      <c r="B1" s="151"/>
      <c r="C1" s="151"/>
      <c r="D1" s="151"/>
      <c r="E1" s="151"/>
      <c r="F1" s="151"/>
    </row>
    <row r="2" spans="1:10" ht="21" x14ac:dyDescent="0.35">
      <c r="A2" s="38" t="s">
        <v>153</v>
      </c>
      <c r="B2" s="114"/>
      <c r="C2" s="56"/>
      <c r="D2" s="56"/>
      <c r="F2" s="93"/>
    </row>
    <row r="3" spans="1:10" ht="21" x14ac:dyDescent="0.35">
      <c r="A3" s="30" t="s">
        <v>154</v>
      </c>
      <c r="B3" s="114"/>
      <c r="C3" s="56"/>
      <c r="D3" s="56"/>
      <c r="F3" s="93"/>
    </row>
    <row r="4" spans="1:10" ht="15.75" thickBot="1" x14ac:dyDescent="0.3"/>
    <row r="5" spans="1:10" ht="18" thickBot="1" x14ac:dyDescent="0.35">
      <c r="A5" s="141" t="s">
        <v>34</v>
      </c>
      <c r="B5" s="142"/>
      <c r="C5" s="143"/>
      <c r="E5" s="90" t="s">
        <v>149</v>
      </c>
      <c r="F5" s="91"/>
      <c r="G5" s="92"/>
      <c r="I5" s="141" t="s">
        <v>62</v>
      </c>
      <c r="J5" s="143"/>
    </row>
    <row r="6" spans="1:10" x14ac:dyDescent="0.25">
      <c r="A6" s="12" t="s">
        <v>0</v>
      </c>
      <c r="B6" s="4" t="s">
        <v>1</v>
      </c>
      <c r="C6" s="11" t="s">
        <v>2</v>
      </c>
      <c r="E6" s="12" t="s">
        <v>54</v>
      </c>
      <c r="F6" s="4" t="s">
        <v>1</v>
      </c>
      <c r="G6" s="11" t="s">
        <v>2</v>
      </c>
      <c r="I6" s="17" t="s">
        <v>279</v>
      </c>
      <c r="J6" s="29"/>
    </row>
    <row r="7" spans="1:10" x14ac:dyDescent="0.25">
      <c r="A7" s="32" t="s">
        <v>3</v>
      </c>
      <c r="B7" s="6">
        <v>104412</v>
      </c>
      <c r="C7" s="5">
        <f>B7/$B$9</f>
        <v>0.93432720959991411</v>
      </c>
      <c r="E7" s="32" t="s">
        <v>55</v>
      </c>
      <c r="F7" s="6">
        <v>44507</v>
      </c>
      <c r="G7" s="5">
        <f>F7/$F$9</f>
        <v>0.96527717532749202</v>
      </c>
      <c r="I7" s="32" t="s">
        <v>278</v>
      </c>
      <c r="J7" s="29"/>
    </row>
    <row r="8" spans="1:10" x14ac:dyDescent="0.25">
      <c r="A8" s="13" t="s">
        <v>4</v>
      </c>
      <c r="B8" s="14">
        <v>7339</v>
      </c>
      <c r="C8" s="15">
        <f>B8/$B$9</f>
        <v>6.5672790400085904E-2</v>
      </c>
      <c r="E8" s="13" t="s">
        <v>58</v>
      </c>
      <c r="F8" s="14">
        <v>1601</v>
      </c>
      <c r="G8" s="15">
        <f>F8/$F$9</f>
        <v>3.4722824672508028E-2</v>
      </c>
      <c r="I8" s="32" t="s">
        <v>277</v>
      </c>
      <c r="J8" s="29"/>
    </row>
    <row r="9" spans="1:10" ht="15.75" thickBot="1" x14ac:dyDescent="0.3">
      <c r="A9" s="33" t="s">
        <v>5</v>
      </c>
      <c r="B9" s="3">
        <f>SUM(B7:B8)</f>
        <v>111751</v>
      </c>
      <c r="C9" s="2"/>
      <c r="E9" s="33" t="s">
        <v>5</v>
      </c>
      <c r="F9" s="3">
        <f>SUM(F7:F8)</f>
        <v>46108</v>
      </c>
      <c r="G9" s="2"/>
      <c r="I9" s="32" t="s">
        <v>276</v>
      </c>
      <c r="J9" s="29"/>
    </row>
    <row r="10" spans="1:10" x14ac:dyDescent="0.25">
      <c r="A10" s="30" t="s">
        <v>270</v>
      </c>
      <c r="B10" s="113"/>
      <c r="C10" s="113"/>
      <c r="E10" s="30" t="s">
        <v>166</v>
      </c>
      <c r="F10" s="116"/>
      <c r="G10" s="115"/>
      <c r="I10" s="32" t="s">
        <v>275</v>
      </c>
      <c r="J10" s="29"/>
    </row>
    <row r="11" spans="1:10" ht="15.75" thickBot="1" x14ac:dyDescent="0.3">
      <c r="B11" s="113"/>
      <c r="C11" s="113"/>
      <c r="I11" s="32" t="s">
        <v>274</v>
      </c>
      <c r="J11" s="29"/>
    </row>
    <row r="12" spans="1:10" ht="35.25" thickBot="1" x14ac:dyDescent="0.35">
      <c r="A12" s="141" t="s">
        <v>35</v>
      </c>
      <c r="B12" s="142"/>
      <c r="C12" s="143"/>
      <c r="E12" s="95" t="s">
        <v>56</v>
      </c>
      <c r="F12" s="96"/>
      <c r="G12" s="97"/>
      <c r="I12" s="32" t="s">
        <v>273</v>
      </c>
      <c r="J12" s="29"/>
    </row>
    <row r="13" spans="1:10" x14ac:dyDescent="0.25">
      <c r="A13" s="12" t="s">
        <v>6</v>
      </c>
      <c r="B13" s="4" t="s">
        <v>7</v>
      </c>
      <c r="C13" s="11" t="s">
        <v>2</v>
      </c>
      <c r="E13" s="12" t="s">
        <v>6</v>
      </c>
      <c r="F13" s="4" t="s">
        <v>7</v>
      </c>
      <c r="G13" s="11" t="s">
        <v>2</v>
      </c>
      <c r="I13" s="32" t="s">
        <v>272</v>
      </c>
      <c r="J13" s="29"/>
    </row>
    <row r="14" spans="1:10" x14ac:dyDescent="0.25">
      <c r="A14" s="32" t="s">
        <v>36</v>
      </c>
      <c r="B14" s="6">
        <v>9188</v>
      </c>
      <c r="C14" s="5">
        <f t="shared" ref="C14:C20" si="0">B14/$B$21</f>
        <v>8.2218503637551343E-2</v>
      </c>
      <c r="E14" s="32" t="s">
        <v>36</v>
      </c>
      <c r="F14" s="6">
        <v>2016</v>
      </c>
      <c r="G14" s="5">
        <f t="shared" ref="G14:G19" si="1">F14/$F$20</f>
        <v>6.6735078949981791E-2</v>
      </c>
      <c r="I14" s="32" t="s">
        <v>271</v>
      </c>
      <c r="J14" s="29"/>
    </row>
    <row r="15" spans="1:10" x14ac:dyDescent="0.25">
      <c r="A15" s="32" t="s">
        <v>37</v>
      </c>
      <c r="B15" s="6">
        <v>16280</v>
      </c>
      <c r="C15" s="5">
        <f t="shared" si="0"/>
        <v>0.1456810229886086</v>
      </c>
      <c r="E15" s="32" t="s">
        <v>37</v>
      </c>
      <c r="F15" s="6">
        <v>3798</v>
      </c>
      <c r="G15" s="5">
        <f t="shared" si="1"/>
        <v>0.12572412195041213</v>
      </c>
      <c r="I15" s="32"/>
      <c r="J15" s="29"/>
    </row>
    <row r="16" spans="1:10" x14ac:dyDescent="0.25">
      <c r="A16" s="32" t="s">
        <v>38</v>
      </c>
      <c r="B16" s="6">
        <v>16745</v>
      </c>
      <c r="C16" s="5">
        <f t="shared" si="0"/>
        <v>0.14984205957888519</v>
      </c>
      <c r="E16" s="32" t="s">
        <v>38</v>
      </c>
      <c r="F16" s="6">
        <v>4255</v>
      </c>
      <c r="G16" s="5">
        <f t="shared" si="1"/>
        <v>0.14085206395445066</v>
      </c>
      <c r="I16" s="32"/>
      <c r="J16" s="29"/>
    </row>
    <row r="17" spans="1:10" x14ac:dyDescent="0.25">
      <c r="A17" s="32" t="s">
        <v>39</v>
      </c>
      <c r="B17" s="6">
        <v>18263</v>
      </c>
      <c r="C17" s="5">
        <f t="shared" si="0"/>
        <v>0.16342583064133653</v>
      </c>
      <c r="E17" s="32" t="s">
        <v>39</v>
      </c>
      <c r="F17" s="6">
        <v>4808</v>
      </c>
      <c r="G17" s="5">
        <f t="shared" si="1"/>
        <v>0.15915786686086927</v>
      </c>
      <c r="I17" s="32"/>
      <c r="J17" s="29"/>
    </row>
    <row r="18" spans="1:10" x14ac:dyDescent="0.25">
      <c r="A18" s="32" t="s">
        <v>40</v>
      </c>
      <c r="B18" s="6">
        <v>14141</v>
      </c>
      <c r="C18" s="5">
        <f t="shared" si="0"/>
        <v>0.12654025467333627</v>
      </c>
      <c r="E18" s="32" t="s">
        <v>40</v>
      </c>
      <c r="F18" s="6">
        <v>4258</v>
      </c>
      <c r="G18" s="5">
        <f t="shared" si="1"/>
        <v>0.14095137210765005</v>
      </c>
      <c r="I18" s="32"/>
      <c r="J18" s="29"/>
    </row>
    <row r="19" spans="1:10" x14ac:dyDescent="0.25">
      <c r="A19" s="32" t="s">
        <v>8</v>
      </c>
      <c r="B19" s="6">
        <v>33339</v>
      </c>
      <c r="C19" s="5">
        <f t="shared" si="0"/>
        <v>0.2983329008241537</v>
      </c>
      <c r="E19" s="13" t="s">
        <v>8</v>
      </c>
      <c r="F19" s="14">
        <v>11074</v>
      </c>
      <c r="G19" s="15">
        <f t="shared" si="1"/>
        <v>0.3665794961766361</v>
      </c>
      <c r="I19" s="32"/>
      <c r="J19" s="29"/>
    </row>
    <row r="20" spans="1:10" ht="15.75" thickBot="1" x14ac:dyDescent="0.3">
      <c r="A20" s="13" t="s">
        <v>9</v>
      </c>
      <c r="B20" s="14">
        <v>3795</v>
      </c>
      <c r="C20" s="15">
        <f t="shared" si="0"/>
        <v>3.3959427656128353E-2</v>
      </c>
      <c r="E20" s="33" t="s">
        <v>5</v>
      </c>
      <c r="F20" s="3">
        <f>SUM(F14:F19)</f>
        <v>30209</v>
      </c>
      <c r="G20" s="2"/>
      <c r="I20" s="32"/>
      <c r="J20" s="29"/>
    </row>
    <row r="21" spans="1:10" ht="15.75" thickBot="1" x14ac:dyDescent="0.3">
      <c r="A21" s="33" t="s">
        <v>5</v>
      </c>
      <c r="B21" s="3">
        <f>SUM(B14:B20)</f>
        <v>111751</v>
      </c>
      <c r="C21" s="2"/>
      <c r="E21" s="43" t="s">
        <v>158</v>
      </c>
      <c r="I21" s="32"/>
      <c r="J21" s="29"/>
    </row>
    <row r="22" spans="1:10" x14ac:dyDescent="0.25">
      <c r="A22" s="30" t="s">
        <v>270</v>
      </c>
      <c r="I22" s="32"/>
      <c r="J22" s="29"/>
    </row>
    <row r="23" spans="1:10" ht="15.75" thickBot="1" x14ac:dyDescent="0.3">
      <c r="I23" s="32"/>
      <c r="J23" s="29"/>
    </row>
    <row r="24" spans="1:10" ht="52.5" thickBot="1" x14ac:dyDescent="0.35">
      <c r="A24" s="141" t="s">
        <v>10</v>
      </c>
      <c r="B24" s="142"/>
      <c r="C24" s="143"/>
      <c r="E24" s="95" t="s">
        <v>57</v>
      </c>
      <c r="F24" s="96"/>
      <c r="G24" s="97"/>
      <c r="I24" s="32"/>
      <c r="J24" s="29"/>
    </row>
    <row r="25" spans="1:10" x14ac:dyDescent="0.25">
      <c r="A25" s="12" t="s">
        <v>6</v>
      </c>
      <c r="B25" s="4" t="s">
        <v>7</v>
      </c>
      <c r="C25" s="11" t="s">
        <v>2</v>
      </c>
      <c r="E25" s="12" t="s">
        <v>6</v>
      </c>
      <c r="F25" s="4" t="s">
        <v>7</v>
      </c>
      <c r="G25" s="11" t="s">
        <v>2</v>
      </c>
      <c r="I25" s="32"/>
      <c r="J25" s="29"/>
    </row>
    <row r="26" spans="1:10" x14ac:dyDescent="0.25">
      <c r="A26" s="32" t="s">
        <v>36</v>
      </c>
      <c r="B26" s="6">
        <v>1726</v>
      </c>
      <c r="C26" s="5">
        <f t="shared" ref="C26:C32" si="2">B26/$B$33</f>
        <v>0.23518190489167462</v>
      </c>
      <c r="E26" s="32" t="s">
        <v>36</v>
      </c>
      <c r="F26" s="6">
        <v>373</v>
      </c>
      <c r="G26" s="5">
        <f>F26/$F$32</f>
        <v>0.31934931506849318</v>
      </c>
      <c r="I26" s="32"/>
      <c r="J26" s="29"/>
    </row>
    <row r="27" spans="1:10" x14ac:dyDescent="0.25">
      <c r="A27" s="32" t="s">
        <v>37</v>
      </c>
      <c r="B27" s="6">
        <v>1756</v>
      </c>
      <c r="C27" s="5">
        <f t="shared" si="2"/>
        <v>0.23926965526638508</v>
      </c>
      <c r="E27" s="32" t="s">
        <v>37</v>
      </c>
      <c r="F27" s="6">
        <v>425</v>
      </c>
      <c r="G27" s="5">
        <f>F27/$F$32</f>
        <v>0.36386986301369861</v>
      </c>
      <c r="I27" s="32"/>
      <c r="J27" s="29"/>
    </row>
    <row r="28" spans="1:10" x14ac:dyDescent="0.25">
      <c r="A28" s="32" t="s">
        <v>38</v>
      </c>
      <c r="B28" s="6">
        <v>1084</v>
      </c>
      <c r="C28" s="5">
        <f t="shared" si="2"/>
        <v>0.14770404687287098</v>
      </c>
      <c r="E28" s="32" t="s">
        <v>38</v>
      </c>
      <c r="F28" s="6">
        <v>97</v>
      </c>
      <c r="G28" s="5">
        <f>F28/$F$32</f>
        <v>8.3047945205479451E-2</v>
      </c>
      <c r="I28" s="32"/>
      <c r="J28" s="29"/>
    </row>
    <row r="29" spans="1:10" x14ac:dyDescent="0.25">
      <c r="A29" s="32" t="s">
        <v>39</v>
      </c>
      <c r="B29" s="6">
        <v>1267</v>
      </c>
      <c r="C29" s="5">
        <f t="shared" si="2"/>
        <v>0.17263932415860472</v>
      </c>
      <c r="E29" s="32" t="s">
        <v>39</v>
      </c>
      <c r="F29" s="6">
        <v>117</v>
      </c>
      <c r="G29" s="5">
        <f>F29/$F$32</f>
        <v>0.10017123287671233</v>
      </c>
      <c r="I29" s="32"/>
      <c r="J29" s="29"/>
    </row>
    <row r="30" spans="1:10" x14ac:dyDescent="0.25">
      <c r="A30" s="32" t="s">
        <v>40</v>
      </c>
      <c r="B30" s="6">
        <v>672</v>
      </c>
      <c r="C30" s="5">
        <f t="shared" si="2"/>
        <v>9.1565608393514103E-2</v>
      </c>
      <c r="E30" s="32" t="s">
        <v>40</v>
      </c>
      <c r="F30" s="6">
        <v>47</v>
      </c>
      <c r="G30" s="5">
        <f>F30/$F$32</f>
        <v>4.0239726027397262E-2</v>
      </c>
      <c r="I30" s="32"/>
      <c r="J30" s="29"/>
    </row>
    <row r="31" spans="1:10" ht="15.75" thickBot="1" x14ac:dyDescent="0.3">
      <c r="A31" s="32" t="s">
        <v>8</v>
      </c>
      <c r="B31" s="6">
        <v>785</v>
      </c>
      <c r="C31" s="5">
        <f t="shared" si="2"/>
        <v>0.10696280147159014</v>
      </c>
      <c r="E31" s="13" t="s">
        <v>8</v>
      </c>
      <c r="F31" s="14">
        <v>109</v>
      </c>
      <c r="G31" s="15">
        <f>F31/$F$32</f>
        <v>9.3321917808219176E-2</v>
      </c>
      <c r="I31" s="33"/>
      <c r="J31" s="2"/>
    </row>
    <row r="32" spans="1:10" ht="15.75" thickBot="1" x14ac:dyDescent="0.3">
      <c r="A32" s="13" t="s">
        <v>9</v>
      </c>
      <c r="B32" s="14">
        <v>49</v>
      </c>
      <c r="C32" s="15">
        <f t="shared" si="2"/>
        <v>6.6766589453604031E-3</v>
      </c>
      <c r="E32" s="33" t="s">
        <v>5</v>
      </c>
      <c r="F32" s="3">
        <f>SUM(F26:F31)</f>
        <v>1168</v>
      </c>
      <c r="G32" s="2"/>
    </row>
    <row r="33" spans="1:7" ht="15.75" thickBot="1" x14ac:dyDescent="0.3">
      <c r="A33" s="33" t="s">
        <v>5</v>
      </c>
      <c r="B33" s="3">
        <f>SUM(B26:B32)</f>
        <v>7339</v>
      </c>
      <c r="C33" s="2"/>
    </row>
    <row r="34" spans="1:7" ht="52.5" thickBot="1" x14ac:dyDescent="0.35">
      <c r="E34" s="95" t="s">
        <v>59</v>
      </c>
      <c r="F34" s="96"/>
      <c r="G34" s="97"/>
    </row>
    <row r="35" spans="1:7" ht="34.5" customHeight="1" thickBot="1" x14ac:dyDescent="0.35">
      <c r="A35" s="167" t="s">
        <v>172</v>
      </c>
      <c r="B35" s="168"/>
      <c r="C35" s="169"/>
      <c r="E35" s="12" t="s">
        <v>6</v>
      </c>
      <c r="F35" s="4" t="s">
        <v>7</v>
      </c>
      <c r="G35" s="11" t="s">
        <v>2</v>
      </c>
    </row>
    <row r="36" spans="1:7" x14ac:dyDescent="0.25">
      <c r="A36" s="12" t="s">
        <v>0</v>
      </c>
      <c r="B36" s="4" t="s">
        <v>1</v>
      </c>
      <c r="C36" s="11" t="s">
        <v>2</v>
      </c>
      <c r="E36" s="32" t="s">
        <v>36</v>
      </c>
      <c r="F36" s="6">
        <f>F26</f>
        <v>373</v>
      </c>
      <c r="G36" s="5">
        <f>F36/$F$38</f>
        <v>0.46741854636591479</v>
      </c>
    </row>
    <row r="37" spans="1:7" x14ac:dyDescent="0.25">
      <c r="A37" s="32" t="s">
        <v>3</v>
      </c>
      <c r="B37" s="6">
        <v>7462</v>
      </c>
      <c r="C37" s="5">
        <v>0.81200000000000006</v>
      </c>
      <c r="E37" s="13" t="s">
        <v>37</v>
      </c>
      <c r="F37" s="14">
        <f>F27</f>
        <v>425</v>
      </c>
      <c r="G37" s="15">
        <f>F37/$F$38</f>
        <v>0.53258145363408527</v>
      </c>
    </row>
    <row r="38" spans="1:7" ht="15.75" thickBot="1" x14ac:dyDescent="0.3">
      <c r="A38" s="13" t="s">
        <v>4</v>
      </c>
      <c r="B38" s="14">
        <v>1726</v>
      </c>
      <c r="C38" s="15">
        <v>0.188</v>
      </c>
      <c r="E38" s="33" t="s">
        <v>5</v>
      </c>
      <c r="F38" s="3">
        <f>SUM(F36:F37)</f>
        <v>798</v>
      </c>
      <c r="G38" s="2"/>
    </row>
    <row r="39" spans="1:7" ht="15.75" thickBot="1" x14ac:dyDescent="0.3">
      <c r="A39" s="33" t="s">
        <v>5</v>
      </c>
      <c r="B39" s="3">
        <v>9188</v>
      </c>
      <c r="C39" s="36"/>
    </row>
    <row r="40" spans="1:7" ht="52.5" thickBot="1" x14ac:dyDescent="0.35">
      <c r="E40" s="95" t="s">
        <v>60</v>
      </c>
      <c r="F40" s="96"/>
      <c r="G40" s="97"/>
    </row>
    <row r="41" spans="1:7" ht="18" thickBot="1" x14ac:dyDescent="0.35">
      <c r="A41" s="141" t="s">
        <v>170</v>
      </c>
      <c r="B41" s="142"/>
      <c r="C41" s="143"/>
      <c r="E41" s="12" t="s">
        <v>12</v>
      </c>
      <c r="F41" s="4" t="s">
        <v>1</v>
      </c>
      <c r="G41" s="11" t="s">
        <v>2</v>
      </c>
    </row>
    <row r="42" spans="1:7" x14ac:dyDescent="0.25">
      <c r="A42" s="12" t="s">
        <v>0</v>
      </c>
      <c r="B42" s="4" t="s">
        <v>1</v>
      </c>
      <c r="C42" s="11" t="s">
        <v>2</v>
      </c>
      <c r="E42" s="32" t="s">
        <v>18</v>
      </c>
      <c r="F42" s="6">
        <v>280</v>
      </c>
      <c r="G42" s="5">
        <f>F42/$F$53</f>
        <v>0.23972602739726026</v>
      </c>
    </row>
    <row r="43" spans="1:7" x14ac:dyDescent="0.25">
      <c r="A43" s="32" t="s">
        <v>3</v>
      </c>
      <c r="B43" s="6">
        <v>14524</v>
      </c>
      <c r="C43" s="5">
        <v>0.89200000000000002</v>
      </c>
      <c r="E43" s="32" t="s">
        <v>144</v>
      </c>
      <c r="F43" s="6">
        <v>189</v>
      </c>
      <c r="G43" s="5">
        <f>F43/$F$53</f>
        <v>0.16181506849315069</v>
      </c>
    </row>
    <row r="44" spans="1:7" x14ac:dyDescent="0.25">
      <c r="A44" s="13" t="s">
        <v>4</v>
      </c>
      <c r="B44" s="14">
        <v>1756</v>
      </c>
      <c r="C44" s="15">
        <v>0.108</v>
      </c>
      <c r="E44" s="32" t="s">
        <v>25</v>
      </c>
      <c r="F44" s="6">
        <v>139</v>
      </c>
      <c r="G44" s="5">
        <f>F44/$F$53</f>
        <v>0.1190068493150685</v>
      </c>
    </row>
    <row r="45" spans="1:7" ht="15.75" thickBot="1" x14ac:dyDescent="0.3">
      <c r="A45" s="33" t="s">
        <v>5</v>
      </c>
      <c r="B45" s="3">
        <v>16280</v>
      </c>
      <c r="C45" s="2"/>
      <c r="E45" s="32" t="s">
        <v>13</v>
      </c>
      <c r="F45" s="6">
        <v>129</v>
      </c>
      <c r="G45" s="5">
        <f>F45/$F$53</f>
        <v>0.11044520547945205</v>
      </c>
    </row>
    <row r="46" spans="1:7" ht="15.75" thickBot="1" x14ac:dyDescent="0.3">
      <c r="E46" s="32" t="s">
        <v>269</v>
      </c>
      <c r="F46" s="6">
        <v>106</v>
      </c>
      <c r="G46" s="5">
        <f>F46/$F$53</f>
        <v>9.0753424657534248E-2</v>
      </c>
    </row>
    <row r="47" spans="1:7" ht="18" thickBot="1" x14ac:dyDescent="0.35">
      <c r="A47" s="137" t="s">
        <v>41</v>
      </c>
      <c r="B47" s="138"/>
      <c r="C47" s="139"/>
      <c r="E47" s="32" t="s">
        <v>23</v>
      </c>
      <c r="F47" s="6">
        <v>60</v>
      </c>
      <c r="G47" s="5">
        <f>F47/$F$53</f>
        <v>5.1369863013698627E-2</v>
      </c>
    </row>
    <row r="48" spans="1:7" x14ac:dyDescent="0.25">
      <c r="A48" s="12" t="s">
        <v>6</v>
      </c>
      <c r="B48" s="4" t="s">
        <v>7</v>
      </c>
      <c r="C48" s="11" t="s">
        <v>2</v>
      </c>
      <c r="E48" s="32" t="s">
        <v>19</v>
      </c>
      <c r="F48" s="6">
        <v>43</v>
      </c>
      <c r="G48" s="5">
        <f>F48/$F$53</f>
        <v>3.6815068493150686E-2</v>
      </c>
    </row>
    <row r="49" spans="1:43" x14ac:dyDescent="0.25">
      <c r="A49" s="32" t="s">
        <v>36</v>
      </c>
      <c r="B49" s="6">
        <f>B26</f>
        <v>1726</v>
      </c>
      <c r="C49" s="5">
        <f>B49/$B$51</f>
        <v>0.49569213095921882</v>
      </c>
      <c r="E49" s="32" t="s">
        <v>15</v>
      </c>
      <c r="F49" s="6">
        <v>43</v>
      </c>
      <c r="G49" s="5">
        <f>F49/$F$53</f>
        <v>3.6815068493150686E-2</v>
      </c>
    </row>
    <row r="50" spans="1:43" x14ac:dyDescent="0.25">
      <c r="A50" s="13" t="s">
        <v>37</v>
      </c>
      <c r="B50" s="14">
        <f>B27</f>
        <v>1756</v>
      </c>
      <c r="C50" s="15">
        <f>B50/$B$51</f>
        <v>0.50430786904078118</v>
      </c>
      <c r="E50" s="32" t="s">
        <v>28</v>
      </c>
      <c r="F50" s="6">
        <v>42</v>
      </c>
      <c r="G50" s="5">
        <f>F50/$F$53</f>
        <v>3.5958904109589039E-2</v>
      </c>
    </row>
    <row r="51" spans="1:43" ht="15.75" thickBot="1" x14ac:dyDescent="0.3">
      <c r="A51" s="33" t="s">
        <v>5</v>
      </c>
      <c r="B51" s="3">
        <f>SUM(B49:B50)</f>
        <v>3482</v>
      </c>
      <c r="C51" s="2"/>
      <c r="E51" s="32" t="s">
        <v>141</v>
      </c>
      <c r="F51" s="6">
        <v>33</v>
      </c>
      <c r="G51" s="5">
        <f>F51/$F$53</f>
        <v>2.8253424657534245E-2</v>
      </c>
    </row>
    <row r="52" spans="1:43" ht="15.75" thickBot="1" x14ac:dyDescent="0.3">
      <c r="E52" s="13" t="s">
        <v>33</v>
      </c>
      <c r="F52" s="14">
        <v>104</v>
      </c>
      <c r="G52" s="15">
        <f>F52/$F$53</f>
        <v>8.9041095890410954E-2</v>
      </c>
    </row>
    <row r="53" spans="1:43" s="31" customFormat="1" ht="34.5" customHeight="1" thickBot="1" x14ac:dyDescent="0.35">
      <c r="A53" s="90" t="s">
        <v>44</v>
      </c>
      <c r="B53" s="91"/>
      <c r="C53" s="92"/>
      <c r="D53" s="30"/>
      <c r="E53" s="33" t="s">
        <v>5</v>
      </c>
      <c r="F53" s="3">
        <f>SUM(F42:F52)</f>
        <v>1168</v>
      </c>
      <c r="G53" s="2"/>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row>
    <row r="54" spans="1:43" x14ac:dyDescent="0.25">
      <c r="A54" s="12" t="s">
        <v>45</v>
      </c>
      <c r="B54" s="4" t="s">
        <v>7</v>
      </c>
      <c r="C54" s="11" t="s">
        <v>2</v>
      </c>
      <c r="E54" s="44" t="s">
        <v>159</v>
      </c>
    </row>
    <row r="55" spans="1:43" ht="15.75" thickBot="1" x14ac:dyDescent="0.3">
      <c r="A55" s="32" t="s">
        <v>46</v>
      </c>
      <c r="B55" s="6">
        <v>804</v>
      </c>
      <c r="C55" s="5">
        <f t="shared" ref="C55:C61" si="3">B55/$B$62</f>
        <v>0.10955171004224008</v>
      </c>
      <c r="D55" s="31"/>
    </row>
    <row r="56" spans="1:43" ht="31.5" customHeight="1" thickBot="1" x14ac:dyDescent="0.35">
      <c r="A56" s="32" t="s">
        <v>47</v>
      </c>
      <c r="B56" s="6">
        <v>689</v>
      </c>
      <c r="C56" s="5">
        <f t="shared" si="3"/>
        <v>9.3882000272516697E-2</v>
      </c>
      <c r="E56" s="95" t="s">
        <v>61</v>
      </c>
      <c r="F56" s="96"/>
      <c r="G56" s="97"/>
    </row>
    <row r="57" spans="1:43" x14ac:dyDescent="0.25">
      <c r="A57" s="32" t="s">
        <v>48</v>
      </c>
      <c r="B57" s="6">
        <v>1483</v>
      </c>
      <c r="C57" s="5">
        <f t="shared" si="3"/>
        <v>0.20207112685651996</v>
      </c>
      <c r="E57" s="12" t="s">
        <v>12</v>
      </c>
      <c r="F57" s="4" t="s">
        <v>1</v>
      </c>
      <c r="G57" s="11" t="s">
        <v>2</v>
      </c>
    </row>
    <row r="58" spans="1:43" x14ac:dyDescent="0.25">
      <c r="A58" s="32" t="s">
        <v>49</v>
      </c>
      <c r="B58" s="6">
        <v>1145</v>
      </c>
      <c r="C58" s="5">
        <f t="shared" si="3"/>
        <v>0.15601580596811554</v>
      </c>
      <c r="E58" s="32" t="s">
        <v>18</v>
      </c>
      <c r="F58" s="6">
        <v>189</v>
      </c>
      <c r="G58" s="5">
        <f>F58/$F$69</f>
        <v>0.23684210526315788</v>
      </c>
    </row>
    <row r="59" spans="1:43" x14ac:dyDescent="0.25">
      <c r="A59" s="32" t="s">
        <v>50</v>
      </c>
      <c r="B59" s="6">
        <v>1346</v>
      </c>
      <c r="C59" s="5">
        <f t="shared" si="3"/>
        <v>0.18340373347867556</v>
      </c>
      <c r="E59" s="32" t="s">
        <v>144</v>
      </c>
      <c r="F59" s="6">
        <v>148</v>
      </c>
      <c r="G59" s="5">
        <f>F59/$F$69</f>
        <v>0.18546365914786966</v>
      </c>
    </row>
    <row r="60" spans="1:43" x14ac:dyDescent="0.25">
      <c r="A60" s="32" t="s">
        <v>51</v>
      </c>
      <c r="B60" s="6">
        <v>570</v>
      </c>
      <c r="C60" s="5">
        <f t="shared" si="3"/>
        <v>7.7667257119498567E-2</v>
      </c>
      <c r="E60" s="32" t="s">
        <v>25</v>
      </c>
      <c r="F60" s="6">
        <v>139</v>
      </c>
      <c r="G60" s="5">
        <f>F60/$F$69</f>
        <v>0.17418546365914786</v>
      </c>
    </row>
    <row r="61" spans="1:43" x14ac:dyDescent="0.25">
      <c r="A61" s="13" t="s">
        <v>52</v>
      </c>
      <c r="B61" s="14">
        <v>1302</v>
      </c>
      <c r="C61" s="15">
        <f t="shared" si="3"/>
        <v>0.17740836626243359</v>
      </c>
      <c r="E61" s="32" t="s">
        <v>269</v>
      </c>
      <c r="F61" s="6">
        <v>106</v>
      </c>
      <c r="G61" s="5">
        <f>F61/$F$69</f>
        <v>0.13283208020050125</v>
      </c>
    </row>
    <row r="62" spans="1:43" ht="15.75" thickBot="1" x14ac:dyDescent="0.3">
      <c r="A62" s="33" t="s">
        <v>5</v>
      </c>
      <c r="B62" s="3">
        <f>SUM(B55:B61)</f>
        <v>7339</v>
      </c>
      <c r="C62" s="2"/>
      <c r="E62" s="32" t="s">
        <v>13</v>
      </c>
      <c r="F62" s="6">
        <v>65</v>
      </c>
      <c r="G62" s="5">
        <f>F62/$F$69</f>
        <v>8.1453634085213028E-2</v>
      </c>
    </row>
    <row r="63" spans="1:43" ht="15.75" thickBot="1" x14ac:dyDescent="0.3">
      <c r="E63" s="32" t="s">
        <v>28</v>
      </c>
      <c r="F63" s="6">
        <v>42</v>
      </c>
      <c r="G63" s="5">
        <f>F63/$F$69</f>
        <v>5.2631578947368418E-2</v>
      </c>
    </row>
    <row r="64" spans="1:43" ht="52.5" thickBot="1" x14ac:dyDescent="0.35">
      <c r="A64" s="95" t="s">
        <v>53</v>
      </c>
      <c r="B64" s="96"/>
      <c r="C64" s="97"/>
      <c r="E64" s="32" t="s">
        <v>141</v>
      </c>
      <c r="F64" s="6">
        <v>33</v>
      </c>
      <c r="G64" s="5">
        <f>F64/$F$69</f>
        <v>4.1353383458646614E-2</v>
      </c>
    </row>
    <row r="65" spans="1:7" x14ac:dyDescent="0.25">
      <c r="A65" s="12" t="s">
        <v>45</v>
      </c>
      <c r="B65" s="4" t="s">
        <v>7</v>
      </c>
      <c r="C65" s="11" t="s">
        <v>2</v>
      </c>
      <c r="E65" s="32" t="s">
        <v>15</v>
      </c>
      <c r="F65" s="6">
        <v>30</v>
      </c>
      <c r="G65" s="5">
        <f>F65/$F$69</f>
        <v>3.7593984962406013E-2</v>
      </c>
    </row>
    <row r="66" spans="1:7" x14ac:dyDescent="0.25">
      <c r="A66" s="32" t="s">
        <v>46</v>
      </c>
      <c r="B66" s="6">
        <v>597</v>
      </c>
      <c r="C66" s="5">
        <f t="shared" ref="C66:C72" si="4">B66/$B$73</f>
        <v>0.17145318782309019</v>
      </c>
      <c r="E66" s="32" t="s">
        <v>19</v>
      </c>
      <c r="F66" s="6">
        <v>23</v>
      </c>
      <c r="G66" s="5">
        <f>F66/$F$69</f>
        <v>2.882205513784461E-2</v>
      </c>
    </row>
    <row r="67" spans="1:7" x14ac:dyDescent="0.25">
      <c r="A67" s="32" t="s">
        <v>47</v>
      </c>
      <c r="B67" s="6">
        <v>310</v>
      </c>
      <c r="C67" s="5">
        <f t="shared" si="4"/>
        <v>8.9029293509477317E-2</v>
      </c>
      <c r="E67" s="32" t="s">
        <v>23</v>
      </c>
      <c r="F67" s="6">
        <v>12</v>
      </c>
      <c r="G67" s="5">
        <f>F67/$F$69</f>
        <v>1.5037593984962405E-2</v>
      </c>
    </row>
    <row r="68" spans="1:7" x14ac:dyDescent="0.25">
      <c r="A68" s="32" t="s">
        <v>48</v>
      </c>
      <c r="B68" s="6">
        <v>710</v>
      </c>
      <c r="C68" s="5">
        <f t="shared" si="4"/>
        <v>0.20390580126364158</v>
      </c>
      <c r="E68" s="13" t="s">
        <v>151</v>
      </c>
      <c r="F68" s="14">
        <v>11</v>
      </c>
      <c r="G68" s="15">
        <f>F68/$F$69</f>
        <v>1.3784461152882205E-2</v>
      </c>
    </row>
    <row r="69" spans="1:7" ht="15.75" thickBot="1" x14ac:dyDescent="0.3">
      <c r="A69" s="32" t="s">
        <v>49</v>
      </c>
      <c r="B69" s="6">
        <v>482</v>
      </c>
      <c r="C69" s="5">
        <f t="shared" si="4"/>
        <v>0.13842619184376795</v>
      </c>
      <c r="E69" s="33" t="s">
        <v>5</v>
      </c>
      <c r="F69" s="3">
        <f>SUM(F58:F68)</f>
        <v>798</v>
      </c>
      <c r="G69" s="2"/>
    </row>
    <row r="70" spans="1:7" x14ac:dyDescent="0.25">
      <c r="A70" s="32" t="s">
        <v>50</v>
      </c>
      <c r="B70" s="6">
        <v>439</v>
      </c>
      <c r="C70" s="5">
        <f t="shared" si="4"/>
        <v>0.12607696726019529</v>
      </c>
      <c r="E70" s="46" t="s">
        <v>159</v>
      </c>
    </row>
    <row r="71" spans="1:7" x14ac:dyDescent="0.25">
      <c r="A71" s="32" t="s">
        <v>51</v>
      </c>
      <c r="B71" s="6">
        <v>156</v>
      </c>
      <c r="C71" s="5">
        <f t="shared" si="4"/>
        <v>4.4801838024124067E-2</v>
      </c>
    </row>
    <row r="72" spans="1:7" x14ac:dyDescent="0.25">
      <c r="A72" s="13" t="s">
        <v>52</v>
      </c>
      <c r="B72" s="14">
        <v>788</v>
      </c>
      <c r="C72" s="15">
        <f t="shared" si="4"/>
        <v>0.22630672027570362</v>
      </c>
      <c r="E72" s="30" t="s">
        <v>160</v>
      </c>
    </row>
    <row r="73" spans="1:7" ht="15.75" thickBot="1" x14ac:dyDescent="0.3">
      <c r="A73" s="33" t="s">
        <v>5</v>
      </c>
      <c r="B73" s="3">
        <f>SUM(B66:B72)</f>
        <v>3482</v>
      </c>
      <c r="C73" s="2"/>
    </row>
    <row r="74" spans="1:7" ht="15.75" thickBot="1" x14ac:dyDescent="0.3"/>
    <row r="75" spans="1:7" ht="18" thickBot="1" x14ac:dyDescent="0.35">
      <c r="A75" s="141" t="s">
        <v>11</v>
      </c>
      <c r="B75" s="142"/>
      <c r="C75" s="143"/>
    </row>
    <row r="76" spans="1:7" x14ac:dyDescent="0.25">
      <c r="A76" s="12" t="s">
        <v>12</v>
      </c>
      <c r="B76" s="4" t="s">
        <v>1</v>
      </c>
      <c r="C76" s="11" t="s">
        <v>2</v>
      </c>
    </row>
    <row r="77" spans="1:7" x14ac:dyDescent="0.25">
      <c r="A77" s="21" t="s">
        <v>18</v>
      </c>
      <c r="B77" s="6">
        <v>2280</v>
      </c>
      <c r="C77" s="5">
        <f t="shared" ref="C77:C87" si="5">B77/$B$88</f>
        <v>0.31066902847799427</v>
      </c>
    </row>
    <row r="78" spans="1:7" x14ac:dyDescent="0.25">
      <c r="A78" s="21" t="s">
        <v>13</v>
      </c>
      <c r="B78" s="6">
        <v>1376</v>
      </c>
      <c r="C78" s="5">
        <f t="shared" si="5"/>
        <v>0.18749148385338602</v>
      </c>
    </row>
    <row r="79" spans="1:7" ht="34.5" customHeight="1" x14ac:dyDescent="0.25">
      <c r="A79" s="21" t="s">
        <v>144</v>
      </c>
      <c r="B79" s="6">
        <v>724</v>
      </c>
      <c r="C79" s="5">
        <f t="shared" si="5"/>
        <v>9.8651042376345546E-2</v>
      </c>
    </row>
    <row r="80" spans="1:7" x14ac:dyDescent="0.25">
      <c r="A80" s="21" t="s">
        <v>25</v>
      </c>
      <c r="B80" s="6">
        <v>361</v>
      </c>
      <c r="C80" s="5">
        <f t="shared" si="5"/>
        <v>4.9189262842349091E-2</v>
      </c>
    </row>
    <row r="81" spans="1:3" x14ac:dyDescent="0.25">
      <c r="A81" s="21" t="s">
        <v>15</v>
      </c>
      <c r="B81" s="6">
        <v>292</v>
      </c>
      <c r="C81" s="5">
        <f t="shared" si="5"/>
        <v>3.9787436980515054E-2</v>
      </c>
    </row>
    <row r="82" spans="1:3" ht="32.25" customHeight="1" x14ac:dyDescent="0.25">
      <c r="A82" s="21" t="s">
        <v>269</v>
      </c>
      <c r="B82" s="6">
        <v>289</v>
      </c>
      <c r="C82" s="5">
        <f t="shared" si="5"/>
        <v>3.9378661943044013E-2</v>
      </c>
    </row>
    <row r="83" spans="1:3" x14ac:dyDescent="0.25">
      <c r="A83" s="21" t="s">
        <v>145</v>
      </c>
      <c r="B83" s="6">
        <v>246</v>
      </c>
      <c r="C83" s="5">
        <f t="shared" si="5"/>
        <v>3.3519553072625698E-2</v>
      </c>
    </row>
    <row r="84" spans="1:3" x14ac:dyDescent="0.25">
      <c r="A84" s="21" t="s">
        <v>19</v>
      </c>
      <c r="B84" s="6">
        <v>240</v>
      </c>
      <c r="C84" s="5">
        <f t="shared" si="5"/>
        <v>3.270200299768361E-2</v>
      </c>
    </row>
    <row r="85" spans="1:3" x14ac:dyDescent="0.25">
      <c r="A85" s="21" t="s">
        <v>23</v>
      </c>
      <c r="B85" s="6">
        <v>222</v>
      </c>
      <c r="C85" s="5">
        <f t="shared" si="5"/>
        <v>3.0249352772857337E-2</v>
      </c>
    </row>
    <row r="86" spans="1:3" x14ac:dyDescent="0.25">
      <c r="A86" s="21" t="s">
        <v>141</v>
      </c>
      <c r="B86" s="6">
        <v>173</v>
      </c>
      <c r="C86" s="5">
        <f t="shared" si="5"/>
        <v>2.3572693827496934E-2</v>
      </c>
    </row>
    <row r="87" spans="1:3" x14ac:dyDescent="0.25">
      <c r="A87" s="22" t="s">
        <v>33</v>
      </c>
      <c r="B87" s="14">
        <v>1136</v>
      </c>
      <c r="C87" s="15">
        <f t="shared" si="5"/>
        <v>0.1547894808557024</v>
      </c>
    </row>
    <row r="88" spans="1:3" ht="15.75" thickBot="1" x14ac:dyDescent="0.3">
      <c r="A88" s="33" t="s">
        <v>5</v>
      </c>
      <c r="B88" s="3">
        <f>SUM(B77:B87)</f>
        <v>7339</v>
      </c>
      <c r="C88" s="2"/>
    </row>
    <row r="89" spans="1:3" ht="15.75" thickBot="1" x14ac:dyDescent="0.3"/>
    <row r="90" spans="1:3" ht="52.5" thickBot="1" x14ac:dyDescent="0.35">
      <c r="A90" s="95" t="s">
        <v>42</v>
      </c>
      <c r="B90" s="96"/>
      <c r="C90" s="97"/>
    </row>
    <row r="91" spans="1:3" x14ac:dyDescent="0.25">
      <c r="A91" s="12" t="s">
        <v>12</v>
      </c>
      <c r="B91" s="4" t="s">
        <v>1</v>
      </c>
      <c r="C91" s="11" t="s">
        <v>2</v>
      </c>
    </row>
    <row r="92" spans="1:3" x14ac:dyDescent="0.25">
      <c r="A92" s="32" t="s">
        <v>18</v>
      </c>
      <c r="B92" s="6">
        <v>1031</v>
      </c>
      <c r="C92" s="5">
        <f t="shared" ref="C92:C102" si="6">B92/$B$103</f>
        <v>0.29609419873635839</v>
      </c>
    </row>
    <row r="93" spans="1:3" x14ac:dyDescent="0.25">
      <c r="A93" s="32" t="s">
        <v>13</v>
      </c>
      <c r="B93" s="6">
        <v>519</v>
      </c>
      <c r="C93" s="5">
        <f t="shared" si="6"/>
        <v>0.14905226881102815</v>
      </c>
    </row>
    <row r="94" spans="1:3" x14ac:dyDescent="0.25">
      <c r="A94" s="32" t="s">
        <v>144</v>
      </c>
      <c r="B94" s="6">
        <v>479</v>
      </c>
      <c r="C94" s="5">
        <f t="shared" si="6"/>
        <v>0.13756461803561171</v>
      </c>
    </row>
    <row r="95" spans="1:3" x14ac:dyDescent="0.25">
      <c r="A95" s="32" t="s">
        <v>269</v>
      </c>
      <c r="B95" s="6">
        <v>289</v>
      </c>
      <c r="C95" s="5">
        <f t="shared" si="6"/>
        <v>8.2998276852383687E-2</v>
      </c>
    </row>
    <row r="96" spans="1:3" x14ac:dyDescent="0.25">
      <c r="A96" s="32" t="s">
        <v>25</v>
      </c>
      <c r="B96" s="6">
        <v>282</v>
      </c>
      <c r="C96" s="5">
        <f t="shared" si="6"/>
        <v>8.0987937966685811E-2</v>
      </c>
    </row>
    <row r="97" spans="1:3" x14ac:dyDescent="0.25">
      <c r="A97" s="32" t="s">
        <v>145</v>
      </c>
      <c r="B97" s="6">
        <v>246</v>
      </c>
      <c r="C97" s="5">
        <f t="shared" si="6"/>
        <v>7.0649052268811033E-2</v>
      </c>
    </row>
    <row r="98" spans="1:3" x14ac:dyDescent="0.25">
      <c r="A98" s="32" t="s">
        <v>268</v>
      </c>
      <c r="B98" s="6">
        <v>126</v>
      </c>
      <c r="C98" s="5">
        <f t="shared" si="6"/>
        <v>3.6186099942561743E-2</v>
      </c>
    </row>
    <row r="99" spans="1:3" x14ac:dyDescent="0.25">
      <c r="A99" s="32" t="s">
        <v>19</v>
      </c>
      <c r="B99" s="6">
        <v>123</v>
      </c>
      <c r="C99" s="5">
        <f t="shared" si="6"/>
        <v>3.5324526134405516E-2</v>
      </c>
    </row>
    <row r="100" spans="1:3" x14ac:dyDescent="0.25">
      <c r="A100" s="32" t="s">
        <v>28</v>
      </c>
      <c r="B100" s="6">
        <v>98</v>
      </c>
      <c r="C100" s="5">
        <f t="shared" si="6"/>
        <v>2.8144744399770247E-2</v>
      </c>
    </row>
    <row r="101" spans="1:3" x14ac:dyDescent="0.25">
      <c r="A101" s="32" t="s">
        <v>15</v>
      </c>
      <c r="B101" s="6">
        <v>87</v>
      </c>
      <c r="C101" s="5">
        <f t="shared" si="6"/>
        <v>2.4985640436530728E-2</v>
      </c>
    </row>
    <row r="102" spans="1:3" x14ac:dyDescent="0.25">
      <c r="A102" s="13" t="s">
        <v>33</v>
      </c>
      <c r="B102" s="14">
        <v>202</v>
      </c>
      <c r="C102" s="15">
        <f t="shared" si="6"/>
        <v>5.8012636415852956E-2</v>
      </c>
    </row>
    <row r="103" spans="1:3" ht="15.75" thickBot="1" x14ac:dyDescent="0.3">
      <c r="A103" s="33" t="s">
        <v>5</v>
      </c>
      <c r="B103" s="3">
        <f>SUM(B92:B102)</f>
        <v>3482</v>
      </c>
      <c r="C103" s="2"/>
    </row>
    <row r="104" spans="1:3" ht="35.25" customHeight="1" x14ac:dyDescent="0.25">
      <c r="A104" s="37"/>
      <c r="B104" s="6"/>
      <c r="C104" s="37"/>
    </row>
    <row r="105" spans="1:3" x14ac:dyDescent="0.25">
      <c r="A105" s="39" t="s">
        <v>155</v>
      </c>
      <c r="B105" s="40"/>
      <c r="C105" s="41"/>
    </row>
    <row r="106" spans="1:3" x14ac:dyDescent="0.25">
      <c r="A106" s="42" t="s">
        <v>156</v>
      </c>
      <c r="B106" s="40"/>
      <c r="C106" s="41"/>
    </row>
    <row r="107" spans="1:3" x14ac:dyDescent="0.25">
      <c r="A107" s="42" t="s">
        <v>157</v>
      </c>
      <c r="B107" s="40"/>
      <c r="C107" s="41"/>
    </row>
    <row r="115" ht="34.5" customHeight="1" x14ac:dyDescent="0.25"/>
    <row r="125" ht="33.75" customHeight="1" x14ac:dyDescent="0.25"/>
    <row r="131" ht="32.25" customHeight="1" x14ac:dyDescent="0.25"/>
    <row r="147" ht="34.5" customHeight="1" x14ac:dyDescent="0.25"/>
  </sheetData>
  <mergeCells count="9">
    <mergeCell ref="A47:C47"/>
    <mergeCell ref="A75:C75"/>
    <mergeCell ref="A1:F1"/>
    <mergeCell ref="A5:C5"/>
    <mergeCell ref="I5:J5"/>
    <mergeCell ref="A12:C12"/>
    <mergeCell ref="A24:C24"/>
    <mergeCell ref="A35:C35"/>
    <mergeCell ref="A41:C4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47"/>
  <sheetViews>
    <sheetView topLeftCell="A56" workbookViewId="0">
      <selection activeCell="F26" sqref="F26"/>
    </sheetView>
  </sheetViews>
  <sheetFormatPr defaultColWidth="8.85546875" defaultRowHeight="15" x14ac:dyDescent="0.25"/>
  <cols>
    <col min="1" max="1" width="26.7109375" style="30" customWidth="1"/>
    <col min="2" max="2" width="10.7109375" style="30" bestFit="1" customWidth="1"/>
    <col min="3" max="3" width="7.85546875" style="30" customWidth="1"/>
    <col min="4" max="4" width="8.85546875" style="30"/>
    <col min="5" max="5" width="21.28515625" style="30" customWidth="1"/>
    <col min="6" max="6" width="33.85546875" style="30" bestFit="1" customWidth="1"/>
    <col min="7" max="7" width="18.42578125" style="30" bestFit="1" customWidth="1"/>
    <col min="8" max="8" width="14.85546875" style="30" customWidth="1"/>
    <col min="9" max="9" width="8.85546875" style="30"/>
    <col min="10" max="10" width="14.42578125" style="30" bestFit="1" customWidth="1"/>
    <col min="11" max="16384" width="8.85546875" style="30"/>
  </cols>
  <sheetData>
    <row r="1" spans="1:11" ht="21" x14ac:dyDescent="0.35">
      <c r="A1" s="151" t="s">
        <v>284</v>
      </c>
      <c r="B1" s="151"/>
      <c r="C1" s="151"/>
      <c r="D1" s="151"/>
      <c r="E1" s="151"/>
      <c r="F1" s="151"/>
      <c r="G1" s="151"/>
    </row>
    <row r="2" spans="1:11" ht="21" x14ac:dyDescent="0.35">
      <c r="A2" s="38" t="s">
        <v>153</v>
      </c>
      <c r="B2" s="114"/>
      <c r="C2" s="56"/>
      <c r="D2" s="56"/>
      <c r="G2" s="93"/>
    </row>
    <row r="3" spans="1:11" ht="21" x14ac:dyDescent="0.35">
      <c r="A3" s="30" t="s">
        <v>154</v>
      </c>
      <c r="B3" s="114"/>
      <c r="C3" s="56"/>
      <c r="D3" s="56"/>
      <c r="G3" s="93"/>
    </row>
    <row r="4" spans="1:11" ht="15.75" thickBot="1" x14ac:dyDescent="0.3"/>
    <row r="5" spans="1:11" ht="18" thickBot="1" x14ac:dyDescent="0.35">
      <c r="A5" s="141" t="s">
        <v>34</v>
      </c>
      <c r="B5" s="142"/>
      <c r="C5" s="143"/>
      <c r="E5" s="141" t="s">
        <v>149</v>
      </c>
      <c r="F5" s="142"/>
      <c r="G5" s="143"/>
      <c r="J5" s="141" t="s">
        <v>62</v>
      </c>
      <c r="K5" s="143"/>
    </row>
    <row r="6" spans="1:11" x14ac:dyDescent="0.25">
      <c r="A6" s="12" t="s">
        <v>0</v>
      </c>
      <c r="B6" s="4" t="s">
        <v>1</v>
      </c>
      <c r="C6" s="11" t="s">
        <v>2</v>
      </c>
      <c r="E6" s="12" t="s">
        <v>54</v>
      </c>
      <c r="F6" s="4" t="s">
        <v>1</v>
      </c>
      <c r="G6" s="11" t="s">
        <v>2</v>
      </c>
      <c r="J6" s="17" t="s">
        <v>283</v>
      </c>
      <c r="K6" s="29"/>
    </row>
    <row r="7" spans="1:11" x14ac:dyDescent="0.25">
      <c r="A7" s="32" t="s">
        <v>3</v>
      </c>
      <c r="B7" s="6">
        <v>119883</v>
      </c>
      <c r="C7" s="5">
        <f>B7/$B$9</f>
        <v>0.84537761793949651</v>
      </c>
      <c r="E7" s="32" t="s">
        <v>55</v>
      </c>
      <c r="F7" s="6">
        <v>49708</v>
      </c>
      <c r="G7" s="5">
        <f>F7/$F$9</f>
        <v>0.88431090000177903</v>
      </c>
      <c r="J7" s="32"/>
      <c r="K7" s="29"/>
    </row>
    <row r="8" spans="1:11" x14ac:dyDescent="0.25">
      <c r="A8" s="13" t="s">
        <v>4</v>
      </c>
      <c r="B8" s="14">
        <v>21927</v>
      </c>
      <c r="C8" s="15">
        <f>B8/$B$9</f>
        <v>0.15462238206050349</v>
      </c>
      <c r="E8" s="13" t="s">
        <v>58</v>
      </c>
      <c r="F8" s="14">
        <v>6503</v>
      </c>
      <c r="G8" s="15">
        <f>F8/$F$9</f>
        <v>0.115689099998221</v>
      </c>
      <c r="J8" s="32"/>
      <c r="K8" s="29"/>
    </row>
    <row r="9" spans="1:11" ht="15.75" thickBot="1" x14ac:dyDescent="0.3">
      <c r="A9" s="33" t="s">
        <v>5</v>
      </c>
      <c r="B9" s="3">
        <f>SUM(B7:B8)</f>
        <v>141810</v>
      </c>
      <c r="C9" s="2"/>
      <c r="E9" s="33" t="s">
        <v>5</v>
      </c>
      <c r="F9" s="3">
        <f>SUM(F7:F8)</f>
        <v>56211</v>
      </c>
      <c r="G9" s="2"/>
      <c r="J9" s="32"/>
      <c r="K9" s="29"/>
    </row>
    <row r="10" spans="1:11" x14ac:dyDescent="0.25">
      <c r="A10" s="30" t="s">
        <v>282</v>
      </c>
      <c r="B10" s="113"/>
      <c r="C10" s="113"/>
      <c r="E10" s="30" t="s">
        <v>166</v>
      </c>
      <c r="J10" s="32"/>
      <c r="K10" s="29"/>
    </row>
    <row r="11" spans="1:11" ht="15.75" thickBot="1" x14ac:dyDescent="0.3">
      <c r="J11" s="32"/>
      <c r="K11" s="29"/>
    </row>
    <row r="12" spans="1:11" ht="18" thickBot="1" x14ac:dyDescent="0.35">
      <c r="A12" s="141" t="s">
        <v>35</v>
      </c>
      <c r="B12" s="142"/>
      <c r="C12" s="143"/>
      <c r="E12" s="137" t="s">
        <v>56</v>
      </c>
      <c r="F12" s="138"/>
      <c r="G12" s="139"/>
      <c r="J12" s="32"/>
      <c r="K12" s="29"/>
    </row>
    <row r="13" spans="1:11" x14ac:dyDescent="0.25">
      <c r="A13" s="12" t="s">
        <v>6</v>
      </c>
      <c r="B13" s="4" t="s">
        <v>7</v>
      </c>
      <c r="C13" s="11" t="s">
        <v>2</v>
      </c>
      <c r="E13" s="12" t="s">
        <v>6</v>
      </c>
      <c r="F13" s="4" t="s">
        <v>7</v>
      </c>
      <c r="G13" s="11" t="s">
        <v>2</v>
      </c>
      <c r="J13" s="32"/>
      <c r="K13" s="29"/>
    </row>
    <row r="14" spans="1:11" x14ac:dyDescent="0.25">
      <c r="A14" s="32" t="s">
        <v>36</v>
      </c>
      <c r="B14" s="6">
        <v>34167</v>
      </c>
      <c r="C14" s="5">
        <f t="shared" ref="C14:C20" si="0">B14/$B$21</f>
        <v>0.24093505394541992</v>
      </c>
      <c r="E14" s="32" t="s">
        <v>36</v>
      </c>
      <c r="F14" s="6">
        <v>7637</v>
      </c>
      <c r="G14" s="5">
        <f t="shared" ref="G14:G19" si="1">F14/$F$20</f>
        <v>0.21195637090283367</v>
      </c>
      <c r="J14" s="32"/>
      <c r="K14" s="29"/>
    </row>
    <row r="15" spans="1:11" x14ac:dyDescent="0.25">
      <c r="A15" s="32" t="s">
        <v>37</v>
      </c>
      <c r="B15" s="6">
        <v>32462</v>
      </c>
      <c r="C15" s="5">
        <f t="shared" si="0"/>
        <v>0.22891192440589522</v>
      </c>
      <c r="E15" s="32" t="s">
        <v>37</v>
      </c>
      <c r="F15" s="6">
        <v>8769</v>
      </c>
      <c r="G15" s="5">
        <f t="shared" si="1"/>
        <v>0.24337376148316728</v>
      </c>
      <c r="J15" s="32"/>
      <c r="K15" s="29"/>
    </row>
    <row r="16" spans="1:11" x14ac:dyDescent="0.25">
      <c r="A16" s="32" t="s">
        <v>38</v>
      </c>
      <c r="B16" s="6">
        <v>22069</v>
      </c>
      <c r="C16" s="5">
        <f t="shared" si="0"/>
        <v>0.15562372188139059</v>
      </c>
      <c r="E16" s="32" t="s">
        <v>38</v>
      </c>
      <c r="F16" s="6">
        <v>5941</v>
      </c>
      <c r="G16" s="5">
        <f t="shared" si="1"/>
        <v>0.16488579278954235</v>
      </c>
      <c r="J16" s="32"/>
      <c r="K16" s="29"/>
    </row>
    <row r="17" spans="1:11" x14ac:dyDescent="0.25">
      <c r="A17" s="32" t="s">
        <v>39</v>
      </c>
      <c r="B17" s="6">
        <v>15688</v>
      </c>
      <c r="C17" s="5">
        <f t="shared" si="0"/>
        <v>0.11062689514138636</v>
      </c>
      <c r="E17" s="32" t="s">
        <v>39</v>
      </c>
      <c r="F17" s="6">
        <v>4143</v>
      </c>
      <c r="G17" s="5">
        <f t="shared" si="1"/>
        <v>0.11498431905858844</v>
      </c>
      <c r="J17" s="32"/>
      <c r="K17" s="29"/>
    </row>
    <row r="18" spans="1:11" x14ac:dyDescent="0.25">
      <c r="A18" s="32" t="s">
        <v>40</v>
      </c>
      <c r="B18" s="6">
        <v>12437</v>
      </c>
      <c r="C18" s="5">
        <f t="shared" si="0"/>
        <v>8.7701854594175302E-2</v>
      </c>
      <c r="E18" s="32" t="s">
        <v>40</v>
      </c>
      <c r="F18" s="6">
        <v>3800</v>
      </c>
      <c r="G18" s="5">
        <f t="shared" si="1"/>
        <v>0.10546473869723294</v>
      </c>
      <c r="J18" s="32"/>
      <c r="K18" s="29"/>
    </row>
    <row r="19" spans="1:11" x14ac:dyDescent="0.25">
      <c r="A19" s="32" t="s">
        <v>8</v>
      </c>
      <c r="B19" s="6">
        <v>18115</v>
      </c>
      <c r="C19" s="5">
        <f t="shared" si="0"/>
        <v>0.12774134405190044</v>
      </c>
      <c r="E19" s="13" t="s">
        <v>8</v>
      </c>
      <c r="F19" s="14">
        <v>5741</v>
      </c>
      <c r="G19" s="15">
        <f t="shared" si="1"/>
        <v>0.15933501706863534</v>
      </c>
      <c r="J19" s="32"/>
      <c r="K19" s="29"/>
    </row>
    <row r="20" spans="1:11" ht="15.75" thickBot="1" x14ac:dyDescent="0.3">
      <c r="A20" s="13" t="s">
        <v>9</v>
      </c>
      <c r="B20" s="14">
        <v>6872</v>
      </c>
      <c r="C20" s="15">
        <f t="shared" si="0"/>
        <v>4.8459205979832172E-2</v>
      </c>
      <c r="E20" s="33" t="s">
        <v>5</v>
      </c>
      <c r="F20" s="3">
        <f>SUM(F14:F19)</f>
        <v>36031</v>
      </c>
      <c r="G20" s="2"/>
      <c r="J20" s="32"/>
      <c r="K20" s="29"/>
    </row>
    <row r="21" spans="1:11" ht="15.75" thickBot="1" x14ac:dyDescent="0.3">
      <c r="A21" s="33" t="s">
        <v>5</v>
      </c>
      <c r="B21" s="3">
        <f>SUM(B14:B20)</f>
        <v>141810</v>
      </c>
      <c r="C21" s="2"/>
      <c r="E21" s="43" t="s">
        <v>158</v>
      </c>
      <c r="J21" s="32"/>
      <c r="K21" s="29"/>
    </row>
    <row r="22" spans="1:11" x14ac:dyDescent="0.25">
      <c r="A22" s="30" t="s">
        <v>282</v>
      </c>
      <c r="E22" s="55"/>
      <c r="J22" s="32"/>
      <c r="K22" s="29"/>
    </row>
    <row r="23" spans="1:11" ht="15.75" thickBot="1" x14ac:dyDescent="0.3">
      <c r="J23" s="32"/>
      <c r="K23" s="29"/>
    </row>
    <row r="24" spans="1:11" ht="18" thickBot="1" x14ac:dyDescent="0.35">
      <c r="A24" s="170" t="s">
        <v>10</v>
      </c>
      <c r="B24" s="171"/>
      <c r="C24" s="172"/>
      <c r="E24" s="137" t="s">
        <v>57</v>
      </c>
      <c r="F24" s="138"/>
      <c r="G24" s="139"/>
      <c r="J24" s="32"/>
      <c r="K24" s="29"/>
    </row>
    <row r="25" spans="1:11" x14ac:dyDescent="0.25">
      <c r="A25" s="128" t="s">
        <v>6</v>
      </c>
      <c r="B25" s="127" t="s">
        <v>7</v>
      </c>
      <c r="C25" s="126" t="s">
        <v>2</v>
      </c>
      <c r="E25" s="12" t="s">
        <v>6</v>
      </c>
      <c r="F25" s="4" t="s">
        <v>7</v>
      </c>
      <c r="G25" s="11" t="s">
        <v>2</v>
      </c>
      <c r="J25" s="32"/>
      <c r="K25" s="29"/>
    </row>
    <row r="26" spans="1:11" x14ac:dyDescent="0.25">
      <c r="A26" s="125" t="s">
        <v>36</v>
      </c>
      <c r="B26" s="124">
        <v>9269</v>
      </c>
      <c r="C26" s="123">
        <f t="shared" ref="C26:C32" si="2">B26/$B$33</f>
        <v>0.42272084644502211</v>
      </c>
      <c r="E26" s="32" t="s">
        <v>36</v>
      </c>
      <c r="F26" s="6">
        <v>1446</v>
      </c>
      <c r="G26" s="5">
        <f>F26/$F$32</f>
        <v>0.41973875181422349</v>
      </c>
      <c r="J26" s="32"/>
      <c r="K26" s="29"/>
    </row>
    <row r="27" spans="1:11" x14ac:dyDescent="0.25">
      <c r="A27" s="125" t="s">
        <v>37</v>
      </c>
      <c r="B27" s="124">
        <v>6931</v>
      </c>
      <c r="C27" s="123">
        <f t="shared" si="2"/>
        <v>0.31609431294750762</v>
      </c>
      <c r="E27" s="32" t="s">
        <v>37</v>
      </c>
      <c r="F27" s="6">
        <v>1188</v>
      </c>
      <c r="G27" s="5">
        <f>F27/$F$32</f>
        <v>0.34484760522496372</v>
      </c>
      <c r="J27" s="32"/>
      <c r="K27" s="29"/>
    </row>
    <row r="28" spans="1:11" x14ac:dyDescent="0.25">
      <c r="A28" s="125" t="s">
        <v>38</v>
      </c>
      <c r="B28" s="124">
        <v>2767</v>
      </c>
      <c r="C28" s="123">
        <f t="shared" si="2"/>
        <v>0.12619145345920554</v>
      </c>
      <c r="E28" s="32" t="s">
        <v>38</v>
      </c>
      <c r="F28" s="6">
        <v>518</v>
      </c>
      <c r="G28" s="5">
        <f>F28/$F$32</f>
        <v>0.15036284470246736</v>
      </c>
      <c r="J28" s="32"/>
      <c r="K28" s="29"/>
    </row>
    <row r="29" spans="1:11" x14ac:dyDescent="0.25">
      <c r="A29" s="125" t="s">
        <v>39</v>
      </c>
      <c r="B29" s="124">
        <v>1313</v>
      </c>
      <c r="C29" s="123">
        <f t="shared" si="2"/>
        <v>5.9880512610024174E-2</v>
      </c>
      <c r="E29" s="32" t="s">
        <v>39</v>
      </c>
      <c r="F29" s="6">
        <v>135</v>
      </c>
      <c r="G29" s="5">
        <f>F29/$F$32</f>
        <v>3.9187227866473148E-2</v>
      </c>
      <c r="J29" s="32"/>
      <c r="K29" s="29"/>
    </row>
    <row r="30" spans="1:11" x14ac:dyDescent="0.25">
      <c r="A30" s="125" t="s">
        <v>40</v>
      </c>
      <c r="B30" s="124">
        <v>822</v>
      </c>
      <c r="C30" s="123">
        <f t="shared" si="2"/>
        <v>3.7488028458065398E-2</v>
      </c>
      <c r="E30" s="32" t="s">
        <v>40</v>
      </c>
      <c r="F30" s="6">
        <v>130</v>
      </c>
      <c r="G30" s="5">
        <f>F30/$F$32</f>
        <v>3.7735849056603772E-2</v>
      </c>
      <c r="J30" s="32"/>
      <c r="K30" s="29"/>
    </row>
    <row r="31" spans="1:11" ht="15.75" thickBot="1" x14ac:dyDescent="0.3">
      <c r="A31" s="125" t="s">
        <v>8</v>
      </c>
      <c r="B31" s="124">
        <v>699</v>
      </c>
      <c r="C31" s="123">
        <f t="shared" si="2"/>
        <v>3.1878505951566563E-2</v>
      </c>
      <c r="E31" s="13" t="s">
        <v>8</v>
      </c>
      <c r="F31" s="14">
        <v>28</v>
      </c>
      <c r="G31" s="15">
        <f>F31/$F$32</f>
        <v>8.1277213352685049E-3</v>
      </c>
      <c r="J31" s="33"/>
      <c r="K31" s="2"/>
    </row>
    <row r="32" spans="1:11" ht="15.75" thickBot="1" x14ac:dyDescent="0.3">
      <c r="A32" s="122" t="s">
        <v>9</v>
      </c>
      <c r="B32" s="121">
        <v>126</v>
      </c>
      <c r="C32" s="120">
        <f t="shared" si="2"/>
        <v>5.7463401286085647E-3</v>
      </c>
      <c r="E32" s="33" t="s">
        <v>5</v>
      </c>
      <c r="F32" s="3">
        <f>SUM(F26:F31)</f>
        <v>3445</v>
      </c>
      <c r="G32" s="2"/>
    </row>
    <row r="33" spans="1:7" ht="18" customHeight="1" thickBot="1" x14ac:dyDescent="0.3">
      <c r="A33" s="119" t="s">
        <v>5</v>
      </c>
      <c r="B33" s="118">
        <f>SUM(B26:B32)</f>
        <v>21927</v>
      </c>
      <c r="C33" s="117"/>
    </row>
    <row r="34" spans="1:7" ht="69.75" thickBot="1" x14ac:dyDescent="0.35">
      <c r="E34" s="105" t="s">
        <v>59</v>
      </c>
      <c r="F34" s="106"/>
      <c r="G34" s="107"/>
    </row>
    <row r="35" spans="1:7" ht="29.25" customHeight="1" thickBot="1" x14ac:dyDescent="0.35">
      <c r="A35" s="167" t="s">
        <v>172</v>
      </c>
      <c r="B35" s="168"/>
      <c r="C35" s="169"/>
      <c r="E35" s="12" t="s">
        <v>6</v>
      </c>
      <c r="F35" s="4" t="s">
        <v>7</v>
      </c>
      <c r="G35" s="11" t="s">
        <v>2</v>
      </c>
    </row>
    <row r="36" spans="1:7" x14ac:dyDescent="0.25">
      <c r="A36" s="12" t="s">
        <v>0</v>
      </c>
      <c r="B36" s="4" t="s">
        <v>1</v>
      </c>
      <c r="C36" s="11" t="s">
        <v>2</v>
      </c>
      <c r="E36" s="32" t="s">
        <v>36</v>
      </c>
      <c r="F36" s="6">
        <f>F26</f>
        <v>1446</v>
      </c>
      <c r="G36" s="5">
        <f>F36/$F$38</f>
        <v>0.54897494305239181</v>
      </c>
    </row>
    <row r="37" spans="1:7" x14ac:dyDescent="0.25">
      <c r="A37" s="32" t="s">
        <v>3</v>
      </c>
      <c r="B37" s="6">
        <v>24898</v>
      </c>
      <c r="C37" s="5">
        <v>0.72899999999999998</v>
      </c>
      <c r="E37" s="13" t="s">
        <v>37</v>
      </c>
      <c r="F37" s="14">
        <f>F27</f>
        <v>1188</v>
      </c>
      <c r="G37" s="15">
        <f>F37/$F$38</f>
        <v>0.45102505694760819</v>
      </c>
    </row>
    <row r="38" spans="1:7" ht="15.75" thickBot="1" x14ac:dyDescent="0.3">
      <c r="A38" s="13" t="s">
        <v>4</v>
      </c>
      <c r="B38" s="14">
        <v>9269</v>
      </c>
      <c r="C38" s="15">
        <v>0.27100000000000002</v>
      </c>
      <c r="E38" s="33" t="s">
        <v>5</v>
      </c>
      <c r="F38" s="3">
        <f>SUM(F36:F37)</f>
        <v>2634</v>
      </c>
      <c r="G38" s="2"/>
    </row>
    <row r="39" spans="1:7" ht="15.75" thickBot="1" x14ac:dyDescent="0.3">
      <c r="A39" s="33" t="s">
        <v>5</v>
      </c>
      <c r="B39" s="3">
        <v>34167</v>
      </c>
      <c r="C39" s="36"/>
    </row>
    <row r="40" spans="1:7" ht="69.75" thickBot="1" x14ac:dyDescent="0.35">
      <c r="E40" s="105" t="s">
        <v>60</v>
      </c>
      <c r="F40" s="106"/>
      <c r="G40" s="107"/>
    </row>
    <row r="41" spans="1:7" ht="18" thickBot="1" x14ac:dyDescent="0.35">
      <c r="A41" s="141" t="s">
        <v>170</v>
      </c>
      <c r="B41" s="142"/>
      <c r="C41" s="143"/>
      <c r="E41" s="12" t="s">
        <v>12</v>
      </c>
      <c r="F41" s="4" t="s">
        <v>1</v>
      </c>
      <c r="G41" s="11" t="s">
        <v>2</v>
      </c>
    </row>
    <row r="42" spans="1:7" x14ac:dyDescent="0.25">
      <c r="A42" s="12" t="s">
        <v>0</v>
      </c>
      <c r="B42" s="4" t="s">
        <v>1</v>
      </c>
      <c r="C42" s="11" t="s">
        <v>2</v>
      </c>
      <c r="E42" s="32" t="s">
        <v>13</v>
      </c>
      <c r="F42" s="6">
        <v>2754</v>
      </c>
      <c r="G42" s="5">
        <f>F42/$F$53</f>
        <v>0.79941944847605229</v>
      </c>
    </row>
    <row r="43" spans="1:7" x14ac:dyDescent="0.25">
      <c r="A43" s="32" t="s">
        <v>3</v>
      </c>
      <c r="B43" s="6">
        <v>25531</v>
      </c>
      <c r="C43" s="5">
        <v>0.78600000000000003</v>
      </c>
      <c r="E43" s="32" t="s">
        <v>17</v>
      </c>
      <c r="F43" s="6">
        <v>369</v>
      </c>
      <c r="G43" s="5">
        <f>F43/$F$53</f>
        <v>0.10711175616835994</v>
      </c>
    </row>
    <row r="44" spans="1:7" x14ac:dyDescent="0.25">
      <c r="A44" s="13" t="s">
        <v>4</v>
      </c>
      <c r="B44" s="14">
        <v>6931</v>
      </c>
      <c r="C44" s="15">
        <v>0.214</v>
      </c>
      <c r="E44" s="32" t="s">
        <v>146</v>
      </c>
      <c r="F44" s="6">
        <v>55</v>
      </c>
      <c r="G44" s="5">
        <f>F44/$F$53</f>
        <v>1.5965166908563134E-2</v>
      </c>
    </row>
    <row r="45" spans="1:7" ht="15.75" thickBot="1" x14ac:dyDescent="0.3">
      <c r="A45" s="33" t="s">
        <v>5</v>
      </c>
      <c r="B45" s="3">
        <v>32462</v>
      </c>
      <c r="C45" s="2"/>
      <c r="E45" s="32" t="s">
        <v>18</v>
      </c>
      <c r="F45" s="6">
        <v>53</v>
      </c>
      <c r="G45" s="5">
        <f>F45/$F$53</f>
        <v>1.5384615384615385E-2</v>
      </c>
    </row>
    <row r="46" spans="1:7" ht="15.75" thickBot="1" x14ac:dyDescent="0.3">
      <c r="E46" s="32" t="s">
        <v>25</v>
      </c>
      <c r="F46" s="6">
        <v>48</v>
      </c>
      <c r="G46" s="5">
        <f>F46/$F$53</f>
        <v>1.3933236574746009E-2</v>
      </c>
    </row>
    <row r="47" spans="1:7" ht="18" thickBot="1" x14ac:dyDescent="0.35">
      <c r="A47" s="137" t="s">
        <v>41</v>
      </c>
      <c r="B47" s="138"/>
      <c r="C47" s="139"/>
      <c r="E47" s="32" t="s">
        <v>20</v>
      </c>
      <c r="F47" s="6">
        <v>27</v>
      </c>
      <c r="G47" s="5">
        <f>F47/$F$53</f>
        <v>7.8374455732946307E-3</v>
      </c>
    </row>
    <row r="48" spans="1:7" x14ac:dyDescent="0.25">
      <c r="A48" s="12" t="s">
        <v>6</v>
      </c>
      <c r="B48" s="4" t="s">
        <v>7</v>
      </c>
      <c r="C48" s="11" t="s">
        <v>2</v>
      </c>
      <c r="E48" s="32" t="s">
        <v>19</v>
      </c>
      <c r="F48" s="6">
        <v>25</v>
      </c>
      <c r="G48" s="5">
        <f>F48/$F$53</f>
        <v>7.2568940493468797E-3</v>
      </c>
    </row>
    <row r="49" spans="1:43" x14ac:dyDescent="0.25">
      <c r="A49" s="32" t="s">
        <v>36</v>
      </c>
      <c r="B49" s="6">
        <f>B26</f>
        <v>9269</v>
      </c>
      <c r="C49" s="5">
        <f>B49/$B$51</f>
        <v>0.5721604938271605</v>
      </c>
      <c r="E49" s="32" t="s">
        <v>281</v>
      </c>
      <c r="F49" s="6">
        <v>21</v>
      </c>
      <c r="G49" s="5">
        <f>F49/$F$53</f>
        <v>6.0957910014513787E-3</v>
      </c>
    </row>
    <row r="50" spans="1:43" x14ac:dyDescent="0.25">
      <c r="A50" s="13" t="s">
        <v>37</v>
      </c>
      <c r="B50" s="14">
        <f>B27</f>
        <v>6931</v>
      </c>
      <c r="C50" s="15">
        <f>B50/$B$51</f>
        <v>0.4278395061728395</v>
      </c>
      <c r="E50" s="32" t="s">
        <v>14</v>
      </c>
      <c r="F50" s="6">
        <v>20</v>
      </c>
      <c r="G50" s="5">
        <f>F50/$F$53</f>
        <v>5.8055152394775036E-3</v>
      </c>
    </row>
    <row r="51" spans="1:43" ht="15.75" thickBot="1" x14ac:dyDescent="0.3">
      <c r="A51" s="33" t="s">
        <v>5</v>
      </c>
      <c r="B51" s="3">
        <f>SUM(B49:B50)</f>
        <v>16200</v>
      </c>
      <c r="C51" s="2"/>
      <c r="E51" s="32" t="s">
        <v>26</v>
      </c>
      <c r="F51" s="6">
        <v>19</v>
      </c>
      <c r="G51" s="5">
        <f>F51/$F$53</f>
        <v>5.5152394775036286E-3</v>
      </c>
    </row>
    <row r="52" spans="1:43" ht="15.75" thickBot="1" x14ac:dyDescent="0.3">
      <c r="E52" s="13" t="s">
        <v>33</v>
      </c>
      <c r="F52" s="14">
        <v>54</v>
      </c>
      <c r="G52" s="15">
        <f>F52/$F$53</f>
        <v>1.5674891146589261E-2</v>
      </c>
    </row>
    <row r="53" spans="1:43" ht="18" thickBot="1" x14ac:dyDescent="0.35">
      <c r="A53" s="90" t="s">
        <v>44</v>
      </c>
      <c r="B53" s="91"/>
      <c r="C53" s="92"/>
      <c r="E53" s="33" t="s">
        <v>5</v>
      </c>
      <c r="F53" s="3">
        <f>SUM(F42:F52)</f>
        <v>3445</v>
      </c>
      <c r="G53" s="2"/>
    </row>
    <row r="54" spans="1:43" s="31" customFormat="1" ht="34.5" customHeight="1" x14ac:dyDescent="0.25">
      <c r="A54" s="12" t="s">
        <v>45</v>
      </c>
      <c r="B54" s="4" t="s">
        <v>7</v>
      </c>
      <c r="C54" s="11" t="s">
        <v>2</v>
      </c>
      <c r="D54" s="30"/>
      <c r="E54" s="44" t="s">
        <v>159</v>
      </c>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row>
    <row r="55" spans="1:43" ht="15.75" thickBot="1" x14ac:dyDescent="0.3">
      <c r="A55" s="32" t="s">
        <v>46</v>
      </c>
      <c r="B55" s="6">
        <v>2718</v>
      </c>
      <c r="C55" s="5">
        <f t="shared" ref="C55:C61" si="3">B55/$B$62</f>
        <v>0.12395676563141332</v>
      </c>
    </row>
    <row r="56" spans="1:43" ht="87" thickBot="1" x14ac:dyDescent="0.35">
      <c r="A56" s="32" t="s">
        <v>47</v>
      </c>
      <c r="B56" s="6">
        <v>2214</v>
      </c>
      <c r="C56" s="5">
        <f t="shared" si="3"/>
        <v>0.10097140511697907</v>
      </c>
      <c r="D56" s="31"/>
      <c r="E56" s="105" t="s">
        <v>61</v>
      </c>
      <c r="F56" s="106"/>
      <c r="G56" s="107"/>
    </row>
    <row r="57" spans="1:43" x14ac:dyDescent="0.25">
      <c r="A57" s="32" t="s">
        <v>48</v>
      </c>
      <c r="B57" s="6">
        <v>3463</v>
      </c>
      <c r="C57" s="5">
        <f t="shared" si="3"/>
        <v>0.15793314178866238</v>
      </c>
      <c r="E57" s="12" t="s">
        <v>12</v>
      </c>
      <c r="F57" s="4" t="s">
        <v>1</v>
      </c>
      <c r="G57" s="11" t="s">
        <v>2</v>
      </c>
    </row>
    <row r="58" spans="1:43" x14ac:dyDescent="0.25">
      <c r="A58" s="32" t="s">
        <v>49</v>
      </c>
      <c r="B58" s="6">
        <v>3515</v>
      </c>
      <c r="C58" s="5">
        <f t="shared" si="3"/>
        <v>0.16030464723856433</v>
      </c>
      <c r="E58" s="32" t="s">
        <v>13</v>
      </c>
      <c r="F58" s="6">
        <v>2335</v>
      </c>
      <c r="G58" s="5">
        <f>F58/$F$66</f>
        <v>0.88648443432042523</v>
      </c>
    </row>
    <row r="59" spans="1:43" x14ac:dyDescent="0.25">
      <c r="A59" s="32" t="s">
        <v>50</v>
      </c>
      <c r="B59" s="6">
        <v>3597</v>
      </c>
      <c r="C59" s="5">
        <f t="shared" si="3"/>
        <v>0.16404432890956355</v>
      </c>
      <c r="E59" s="32" t="s">
        <v>17</v>
      </c>
      <c r="F59" s="6">
        <v>168</v>
      </c>
      <c r="G59" s="5">
        <f>F59/$F$66</f>
        <v>6.3781321184510256E-2</v>
      </c>
    </row>
    <row r="60" spans="1:43" x14ac:dyDescent="0.25">
      <c r="A60" s="32" t="s">
        <v>51</v>
      </c>
      <c r="B60" s="6">
        <v>3406</v>
      </c>
      <c r="C60" s="5">
        <f t="shared" si="3"/>
        <v>0.15533360696857756</v>
      </c>
      <c r="E60" s="32" t="s">
        <v>146</v>
      </c>
      <c r="F60" s="6">
        <v>55</v>
      </c>
      <c r="G60" s="5">
        <f>F60/$F$66</f>
        <v>2.0880789673500381E-2</v>
      </c>
    </row>
    <row r="61" spans="1:43" x14ac:dyDescent="0.25">
      <c r="A61" s="13" t="s">
        <v>52</v>
      </c>
      <c r="B61" s="14">
        <v>3014</v>
      </c>
      <c r="C61" s="15">
        <f t="shared" si="3"/>
        <v>0.13745610434623978</v>
      </c>
      <c r="E61" s="32" t="s">
        <v>281</v>
      </c>
      <c r="F61" s="6">
        <v>21</v>
      </c>
      <c r="G61" s="5">
        <f>F61/$F$66</f>
        <v>7.972665148063782E-3</v>
      </c>
    </row>
    <row r="62" spans="1:43" ht="15.75" thickBot="1" x14ac:dyDescent="0.3">
      <c r="A62" s="33" t="s">
        <v>5</v>
      </c>
      <c r="B62" s="3">
        <f>SUM(B55:B61)</f>
        <v>21927</v>
      </c>
      <c r="C62" s="2"/>
      <c r="E62" s="32" t="s">
        <v>242</v>
      </c>
      <c r="F62" s="6">
        <v>16</v>
      </c>
      <c r="G62" s="5">
        <f>F62/$F$66</f>
        <v>6.0744115413819289E-3</v>
      </c>
    </row>
    <row r="63" spans="1:43" ht="15.75" thickBot="1" x14ac:dyDescent="0.3">
      <c r="E63" s="32" t="s">
        <v>15</v>
      </c>
      <c r="F63" s="6">
        <v>14</v>
      </c>
      <c r="G63" s="5">
        <f>F63/$F$66</f>
        <v>5.3151100987091872E-3</v>
      </c>
    </row>
    <row r="64" spans="1:43" ht="52.5" thickBot="1" x14ac:dyDescent="0.35">
      <c r="A64" s="95" t="s">
        <v>53</v>
      </c>
      <c r="B64" s="96"/>
      <c r="C64" s="97"/>
      <c r="E64" s="32" t="s">
        <v>19</v>
      </c>
      <c r="F64" s="6">
        <v>13</v>
      </c>
      <c r="G64" s="5">
        <f>F64/$F$66</f>
        <v>4.9354593773728167E-3</v>
      </c>
    </row>
    <row r="65" spans="1:7" x14ac:dyDescent="0.25">
      <c r="A65" s="12" t="s">
        <v>45</v>
      </c>
      <c r="B65" s="4" t="s">
        <v>7</v>
      </c>
      <c r="C65" s="11" t="s">
        <v>2</v>
      </c>
      <c r="E65" s="13" t="s">
        <v>20</v>
      </c>
      <c r="F65" s="14">
        <v>12</v>
      </c>
      <c r="G65" s="15">
        <f>F65/$F$66</f>
        <v>4.5558086560364463E-3</v>
      </c>
    </row>
    <row r="66" spans="1:7" ht="15.75" thickBot="1" x14ac:dyDescent="0.3">
      <c r="A66" s="32" t="s">
        <v>46</v>
      </c>
      <c r="B66" s="6">
        <v>2297</v>
      </c>
      <c r="C66" s="5">
        <f t="shared" ref="C66:C72" si="4">B66/$B$73</f>
        <v>0.14179012345679012</v>
      </c>
      <c r="E66" s="33" t="s">
        <v>5</v>
      </c>
      <c r="F66" s="3">
        <f>SUM(F58:F65)</f>
        <v>2634</v>
      </c>
      <c r="G66" s="2"/>
    </row>
    <row r="67" spans="1:7" x14ac:dyDescent="0.25">
      <c r="A67" s="32" t="s">
        <v>47</v>
      </c>
      <c r="B67" s="6">
        <v>1782</v>
      </c>
      <c r="C67" s="5">
        <f t="shared" si="4"/>
        <v>0.11</v>
      </c>
      <c r="E67" s="46" t="s">
        <v>159</v>
      </c>
    </row>
    <row r="68" spans="1:7" x14ac:dyDescent="0.25">
      <c r="A68" s="32" t="s">
        <v>48</v>
      </c>
      <c r="B68" s="6">
        <v>2581</v>
      </c>
      <c r="C68" s="5">
        <f t="shared" si="4"/>
        <v>0.15932098765432098</v>
      </c>
    </row>
    <row r="69" spans="1:7" x14ac:dyDescent="0.25">
      <c r="A69" s="32" t="s">
        <v>49</v>
      </c>
      <c r="B69" s="6">
        <v>2534</v>
      </c>
      <c r="C69" s="5">
        <f t="shared" si="4"/>
        <v>0.15641975308641975</v>
      </c>
      <c r="E69" s="30" t="s">
        <v>160</v>
      </c>
    </row>
    <row r="70" spans="1:7" x14ac:dyDescent="0.25">
      <c r="A70" s="32" t="s">
        <v>50</v>
      </c>
      <c r="B70" s="6">
        <v>2341</v>
      </c>
      <c r="C70" s="5">
        <f t="shared" si="4"/>
        <v>0.14450617283950618</v>
      </c>
    </row>
    <row r="71" spans="1:7" x14ac:dyDescent="0.25">
      <c r="A71" s="32" t="s">
        <v>51</v>
      </c>
      <c r="B71" s="6">
        <v>2406</v>
      </c>
      <c r="C71" s="5">
        <f t="shared" si="4"/>
        <v>0.14851851851851852</v>
      </c>
    </row>
    <row r="72" spans="1:7" x14ac:dyDescent="0.25">
      <c r="A72" s="13" t="s">
        <v>52</v>
      </c>
      <c r="B72" s="14">
        <v>2259</v>
      </c>
      <c r="C72" s="15">
        <f t="shared" si="4"/>
        <v>0.13944444444444445</v>
      </c>
    </row>
    <row r="73" spans="1:7" ht="15.75" thickBot="1" x14ac:dyDescent="0.3">
      <c r="A73" s="33" t="s">
        <v>5</v>
      </c>
      <c r="B73" s="3">
        <f>SUM(B66:B72)</f>
        <v>16200</v>
      </c>
      <c r="C73" s="79"/>
    </row>
    <row r="74" spans="1:7" ht="15.75" thickBot="1" x14ac:dyDescent="0.3">
      <c r="A74" s="37"/>
      <c r="B74" s="6"/>
      <c r="C74" s="71"/>
    </row>
    <row r="75" spans="1:7" ht="18" thickBot="1" x14ac:dyDescent="0.35">
      <c r="A75" s="141" t="s">
        <v>11</v>
      </c>
      <c r="B75" s="142"/>
      <c r="C75" s="143"/>
    </row>
    <row r="76" spans="1:7" x14ac:dyDescent="0.25">
      <c r="A76" s="12" t="s">
        <v>12</v>
      </c>
      <c r="B76" s="4" t="s">
        <v>1</v>
      </c>
      <c r="C76" s="11" t="s">
        <v>2</v>
      </c>
    </row>
    <row r="77" spans="1:7" x14ac:dyDescent="0.25">
      <c r="A77" s="21" t="s">
        <v>13</v>
      </c>
      <c r="B77" s="6">
        <v>17270</v>
      </c>
      <c r="C77" s="5">
        <f t="shared" ref="C77:C87" si="5">B77/$B$88</f>
        <v>0.78761344461166594</v>
      </c>
    </row>
    <row r="78" spans="1:7" x14ac:dyDescent="0.25">
      <c r="A78" s="21" t="s">
        <v>17</v>
      </c>
      <c r="B78" s="6">
        <v>1607</v>
      </c>
      <c r="C78" s="5">
        <f t="shared" si="5"/>
        <v>7.328863957677749E-2</v>
      </c>
    </row>
    <row r="79" spans="1:7" x14ac:dyDescent="0.25">
      <c r="A79" s="21" t="s">
        <v>25</v>
      </c>
      <c r="B79" s="6">
        <v>432</v>
      </c>
      <c r="C79" s="5">
        <f t="shared" si="5"/>
        <v>1.9701737583800793E-2</v>
      </c>
    </row>
    <row r="80" spans="1:7" x14ac:dyDescent="0.25">
      <c r="A80" s="21" t="s">
        <v>20</v>
      </c>
      <c r="B80" s="6">
        <v>369</v>
      </c>
      <c r="C80" s="5">
        <f t="shared" si="5"/>
        <v>1.6828567519496511E-2</v>
      </c>
    </row>
    <row r="81" spans="1:6" x14ac:dyDescent="0.25">
      <c r="A81" s="21" t="s">
        <v>146</v>
      </c>
      <c r="B81" s="6">
        <v>246</v>
      </c>
      <c r="C81" s="5">
        <f t="shared" si="5"/>
        <v>1.1219045012997675E-2</v>
      </c>
    </row>
    <row r="82" spans="1:6" ht="36" customHeight="1" x14ac:dyDescent="0.25">
      <c r="A82" s="21" t="s">
        <v>19</v>
      </c>
      <c r="B82" s="6">
        <v>218</v>
      </c>
      <c r="C82" s="5">
        <f t="shared" si="5"/>
        <v>9.9420805399735492E-3</v>
      </c>
    </row>
    <row r="83" spans="1:6" x14ac:dyDescent="0.25">
      <c r="A83" s="21" t="s">
        <v>18</v>
      </c>
      <c r="B83" s="6">
        <v>206</v>
      </c>
      <c r="C83" s="5">
        <f t="shared" si="5"/>
        <v>9.3948100515346376E-3</v>
      </c>
    </row>
    <row r="84" spans="1:6" x14ac:dyDescent="0.25">
      <c r="A84" s="21" t="s">
        <v>15</v>
      </c>
      <c r="B84" s="6">
        <v>177</v>
      </c>
      <c r="C84" s="5">
        <f t="shared" si="5"/>
        <v>8.0722397044739359E-3</v>
      </c>
    </row>
    <row r="85" spans="1:6" x14ac:dyDescent="0.25">
      <c r="A85" s="21" t="s">
        <v>31</v>
      </c>
      <c r="B85" s="6">
        <v>175</v>
      </c>
      <c r="C85" s="5">
        <f t="shared" si="5"/>
        <v>7.9810279564007849E-3</v>
      </c>
    </row>
    <row r="86" spans="1:6" x14ac:dyDescent="0.25">
      <c r="A86" s="21" t="s">
        <v>23</v>
      </c>
      <c r="B86" s="6">
        <v>167</v>
      </c>
      <c r="C86" s="5">
        <f t="shared" si="5"/>
        <v>7.6161809641081771E-3</v>
      </c>
    </row>
    <row r="87" spans="1:6" x14ac:dyDescent="0.25">
      <c r="A87" s="22" t="s">
        <v>33</v>
      </c>
      <c r="B87" s="14">
        <v>1060</v>
      </c>
      <c r="C87" s="15">
        <f t="shared" si="5"/>
        <v>4.8342226478770463E-2</v>
      </c>
    </row>
    <row r="88" spans="1:6" ht="15.75" thickBot="1" x14ac:dyDescent="0.3">
      <c r="A88" s="33" t="s">
        <v>5</v>
      </c>
      <c r="B88" s="3">
        <f>SUM(B77:B87)</f>
        <v>21927</v>
      </c>
      <c r="C88" s="2"/>
    </row>
    <row r="89" spans="1:6" ht="15.75" thickBot="1" x14ac:dyDescent="0.3"/>
    <row r="90" spans="1:6" ht="52.5" thickBot="1" x14ac:dyDescent="0.35">
      <c r="A90" s="95" t="s">
        <v>42</v>
      </c>
      <c r="B90" s="96"/>
      <c r="C90" s="97"/>
    </row>
    <row r="91" spans="1:6" x14ac:dyDescent="0.25">
      <c r="A91" s="12" t="s">
        <v>12</v>
      </c>
      <c r="B91" s="4" t="s">
        <v>1</v>
      </c>
      <c r="C91" s="11" t="s">
        <v>2</v>
      </c>
    </row>
    <row r="92" spans="1:6" x14ac:dyDescent="0.25">
      <c r="A92" s="32" t="s">
        <v>13</v>
      </c>
      <c r="B92" s="6">
        <v>13650</v>
      </c>
      <c r="C92" s="5">
        <f t="shared" ref="C92:C102" si="6">B92/$B$103</f>
        <v>0.84259259259259256</v>
      </c>
      <c r="D92" s="39"/>
      <c r="E92" s="39"/>
      <c r="F92" s="39"/>
    </row>
    <row r="93" spans="1:6" x14ac:dyDescent="0.25">
      <c r="A93" s="32" t="s">
        <v>17</v>
      </c>
      <c r="B93" s="6">
        <v>858</v>
      </c>
      <c r="C93" s="5">
        <f t="shared" si="6"/>
        <v>5.2962962962962962E-2</v>
      </c>
      <c r="D93" s="42"/>
      <c r="E93" s="42"/>
      <c r="F93" s="42"/>
    </row>
    <row r="94" spans="1:6" x14ac:dyDescent="0.25">
      <c r="A94" s="32" t="s">
        <v>146</v>
      </c>
      <c r="B94" s="6">
        <v>246</v>
      </c>
      <c r="C94" s="5">
        <f t="shared" si="6"/>
        <v>1.5185185185185185E-2</v>
      </c>
      <c r="D94" s="42"/>
      <c r="E94" s="42"/>
      <c r="F94" s="42"/>
    </row>
    <row r="95" spans="1:6" x14ac:dyDescent="0.25">
      <c r="A95" s="32" t="s">
        <v>20</v>
      </c>
      <c r="B95" s="6">
        <v>220</v>
      </c>
      <c r="C95" s="5">
        <f t="shared" si="6"/>
        <v>1.3580246913580247E-2</v>
      </c>
    </row>
    <row r="96" spans="1:6" x14ac:dyDescent="0.25">
      <c r="A96" s="32" t="s">
        <v>25</v>
      </c>
      <c r="B96" s="6">
        <v>206</v>
      </c>
      <c r="C96" s="5">
        <f t="shared" si="6"/>
        <v>1.271604938271605E-2</v>
      </c>
    </row>
    <row r="97" spans="1:3" x14ac:dyDescent="0.25">
      <c r="A97" s="32" t="s">
        <v>15</v>
      </c>
      <c r="B97" s="6">
        <v>160</v>
      </c>
      <c r="C97" s="5">
        <f t="shared" si="6"/>
        <v>9.876543209876543E-3</v>
      </c>
    </row>
    <row r="98" spans="1:3" x14ac:dyDescent="0.25">
      <c r="A98" s="32" t="s">
        <v>23</v>
      </c>
      <c r="B98" s="6">
        <v>152</v>
      </c>
      <c r="C98" s="5">
        <f t="shared" si="6"/>
        <v>9.3827160493827159E-3</v>
      </c>
    </row>
    <row r="99" spans="1:3" x14ac:dyDescent="0.25">
      <c r="A99" s="32" t="s">
        <v>281</v>
      </c>
      <c r="B99" s="6">
        <v>92</v>
      </c>
      <c r="C99" s="5">
        <f t="shared" si="6"/>
        <v>5.6790123456790121E-3</v>
      </c>
    </row>
    <row r="100" spans="1:3" x14ac:dyDescent="0.25">
      <c r="A100" s="32" t="s">
        <v>18</v>
      </c>
      <c r="B100" s="6">
        <v>86</v>
      </c>
      <c r="C100" s="5">
        <f t="shared" si="6"/>
        <v>5.3086419753086422E-3</v>
      </c>
    </row>
    <row r="101" spans="1:3" x14ac:dyDescent="0.25">
      <c r="A101" s="32" t="s">
        <v>19</v>
      </c>
      <c r="B101" s="6">
        <v>86</v>
      </c>
      <c r="C101" s="5">
        <f t="shared" si="6"/>
        <v>5.3086419753086422E-3</v>
      </c>
    </row>
    <row r="102" spans="1:3" x14ac:dyDescent="0.25">
      <c r="A102" s="13" t="s">
        <v>33</v>
      </c>
      <c r="B102" s="14">
        <v>444</v>
      </c>
      <c r="C102" s="15">
        <f t="shared" si="6"/>
        <v>2.7407407407407408E-2</v>
      </c>
    </row>
    <row r="103" spans="1:3" ht="15.75" thickBot="1" x14ac:dyDescent="0.3">
      <c r="A103" s="33" t="s">
        <v>5</v>
      </c>
      <c r="B103" s="3">
        <f>SUM(B92:B102)</f>
        <v>16200</v>
      </c>
      <c r="C103" s="2"/>
    </row>
    <row r="104" spans="1:3" ht="31.5" customHeight="1" x14ac:dyDescent="0.25"/>
    <row r="105" spans="1:3" x14ac:dyDescent="0.25">
      <c r="A105" s="39" t="s">
        <v>155</v>
      </c>
      <c r="B105" s="39"/>
      <c r="C105" s="39"/>
    </row>
    <row r="106" spans="1:3" x14ac:dyDescent="0.25">
      <c r="A106" s="42" t="s">
        <v>156</v>
      </c>
      <c r="B106" s="42"/>
      <c r="C106" s="42"/>
    </row>
    <row r="107" spans="1:3" x14ac:dyDescent="0.25">
      <c r="A107" s="42" t="s">
        <v>157</v>
      </c>
      <c r="B107" s="42"/>
      <c r="C107" s="42"/>
    </row>
    <row r="115" ht="34.5" customHeight="1" x14ac:dyDescent="0.25"/>
    <row r="125" ht="33" customHeight="1" x14ac:dyDescent="0.25"/>
    <row r="131" ht="34.5" customHeight="1" x14ac:dyDescent="0.25"/>
    <row r="147" ht="36" customHeight="1" x14ac:dyDescent="0.25"/>
  </sheetData>
  <mergeCells count="12">
    <mergeCell ref="A1:G1"/>
    <mergeCell ref="A5:C5"/>
    <mergeCell ref="J5:K5"/>
    <mergeCell ref="A12:C12"/>
    <mergeCell ref="A24:C24"/>
    <mergeCell ref="E5:G5"/>
    <mergeCell ref="E12:G12"/>
    <mergeCell ref="E24:G24"/>
    <mergeCell ref="A47:C47"/>
    <mergeCell ref="A75:C75"/>
    <mergeCell ref="A35:C35"/>
    <mergeCell ref="A41:C4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70"/>
  <sheetViews>
    <sheetView topLeftCell="A45" workbookViewId="0">
      <selection activeCell="F36" sqref="F36"/>
    </sheetView>
  </sheetViews>
  <sheetFormatPr defaultColWidth="8.85546875" defaultRowHeight="15" x14ac:dyDescent="0.25"/>
  <cols>
    <col min="1" max="1" width="26.7109375" style="30" customWidth="1"/>
    <col min="2" max="2" width="10.7109375" style="30" bestFit="1" customWidth="1"/>
    <col min="3" max="3" width="7.85546875" style="30" customWidth="1"/>
    <col min="4" max="4" width="8.85546875" style="30"/>
    <col min="5" max="5" width="33.85546875" style="30" bestFit="1" customWidth="1"/>
    <col min="6" max="6" width="18.42578125" style="30" bestFit="1" customWidth="1"/>
    <col min="7" max="7" width="15" style="30" customWidth="1"/>
    <col min="8" max="8" width="9.140625" style="30" customWidth="1"/>
    <col min="9" max="9" width="30.42578125" style="30" bestFit="1" customWidth="1"/>
    <col min="10" max="16384" width="8.85546875" style="30"/>
  </cols>
  <sheetData>
    <row r="1" spans="1:10" ht="21" x14ac:dyDescent="0.35">
      <c r="A1" s="151" t="s">
        <v>285</v>
      </c>
      <c r="B1" s="151"/>
      <c r="C1" s="151"/>
      <c r="D1" s="151"/>
      <c r="E1" s="151"/>
      <c r="F1" s="151"/>
    </row>
    <row r="2" spans="1:10" ht="21" x14ac:dyDescent="0.35">
      <c r="A2" s="38" t="s">
        <v>153</v>
      </c>
      <c r="B2" s="114"/>
      <c r="C2" s="56"/>
      <c r="D2" s="56"/>
      <c r="F2" s="93"/>
    </row>
    <row r="3" spans="1:10" ht="21" x14ac:dyDescent="0.35">
      <c r="A3" s="30" t="s">
        <v>154</v>
      </c>
      <c r="B3" s="114"/>
      <c r="C3" s="56"/>
      <c r="D3" s="56"/>
      <c r="F3" s="93"/>
    </row>
    <row r="4" spans="1:10" ht="15.75" thickBot="1" x14ac:dyDescent="0.3"/>
    <row r="5" spans="1:10" ht="18" thickBot="1" x14ac:dyDescent="0.35">
      <c r="A5" s="141" t="s">
        <v>34</v>
      </c>
      <c r="B5" s="142"/>
      <c r="C5" s="143"/>
      <c r="E5" s="90" t="s">
        <v>149</v>
      </c>
      <c r="F5" s="91"/>
      <c r="G5" s="92"/>
      <c r="I5" s="141" t="s">
        <v>62</v>
      </c>
      <c r="J5" s="143"/>
    </row>
    <row r="6" spans="1:10" x14ac:dyDescent="0.25">
      <c r="A6" s="12" t="s">
        <v>0</v>
      </c>
      <c r="B6" s="4" t="s">
        <v>1</v>
      </c>
      <c r="C6" s="11" t="s">
        <v>2</v>
      </c>
      <c r="E6" s="12" t="s">
        <v>54</v>
      </c>
      <c r="F6" s="4" t="s">
        <v>1</v>
      </c>
      <c r="G6" s="11" t="s">
        <v>2</v>
      </c>
      <c r="I6" s="17" t="s">
        <v>286</v>
      </c>
      <c r="J6" s="29"/>
    </row>
    <row r="7" spans="1:10" x14ac:dyDescent="0.25">
      <c r="A7" s="32" t="s">
        <v>3</v>
      </c>
      <c r="B7" s="6">
        <v>106935</v>
      </c>
      <c r="C7" s="5">
        <f>B7/$B$9</f>
        <v>0.96322218018699668</v>
      </c>
      <c r="E7" s="32" t="s">
        <v>55</v>
      </c>
      <c r="F7" s="6">
        <v>43844</v>
      </c>
      <c r="G7" s="5">
        <f>F7/$F$9</f>
        <v>0.97990747155979707</v>
      </c>
      <c r="I7" s="32" t="s">
        <v>287</v>
      </c>
      <c r="J7" s="29"/>
    </row>
    <row r="8" spans="1:10" x14ac:dyDescent="0.25">
      <c r="A8" s="13" t="s">
        <v>4</v>
      </c>
      <c r="B8" s="14">
        <v>4083</v>
      </c>
      <c r="C8" s="15">
        <f>B8/$B$9</f>
        <v>3.67778198130033E-2</v>
      </c>
      <c r="E8" s="13" t="s">
        <v>58</v>
      </c>
      <c r="F8" s="14">
        <v>899</v>
      </c>
      <c r="G8" s="15">
        <f>F8/$F$9</f>
        <v>2.0092528440202938E-2</v>
      </c>
      <c r="I8" s="32" t="s">
        <v>288</v>
      </c>
      <c r="J8" s="29"/>
    </row>
    <row r="9" spans="1:10" ht="15.75" thickBot="1" x14ac:dyDescent="0.3">
      <c r="A9" s="33" t="s">
        <v>5</v>
      </c>
      <c r="B9" s="3">
        <f>SUM(B7:B8)</f>
        <v>111018</v>
      </c>
      <c r="C9" s="2"/>
      <c r="E9" s="33" t="s">
        <v>5</v>
      </c>
      <c r="F9" s="3">
        <f>SUM(F7:F8)</f>
        <v>44743</v>
      </c>
      <c r="G9" s="2"/>
      <c r="I9" s="32" t="s">
        <v>289</v>
      </c>
      <c r="J9" s="29"/>
    </row>
    <row r="10" spans="1:10" x14ac:dyDescent="0.25">
      <c r="A10" s="30" t="s">
        <v>290</v>
      </c>
      <c r="B10" s="113"/>
      <c r="C10" s="113"/>
      <c r="E10" s="30" t="s">
        <v>166</v>
      </c>
      <c r="I10" s="32" t="s">
        <v>291</v>
      </c>
      <c r="J10" s="29"/>
    </row>
    <row r="11" spans="1:10" ht="15.75" thickBot="1" x14ac:dyDescent="0.3">
      <c r="B11" s="113"/>
      <c r="C11" s="113"/>
      <c r="I11" s="32" t="s">
        <v>292</v>
      </c>
      <c r="J11" s="29"/>
    </row>
    <row r="12" spans="1:10" ht="35.25" thickBot="1" x14ac:dyDescent="0.35">
      <c r="A12" s="141" t="s">
        <v>35</v>
      </c>
      <c r="B12" s="142"/>
      <c r="C12" s="143"/>
      <c r="E12" s="95" t="s">
        <v>56</v>
      </c>
      <c r="F12" s="96"/>
      <c r="G12" s="97"/>
      <c r="I12" s="32" t="s">
        <v>293</v>
      </c>
      <c r="J12" s="29"/>
    </row>
    <row r="13" spans="1:10" x14ac:dyDescent="0.25">
      <c r="A13" s="12" t="s">
        <v>6</v>
      </c>
      <c r="B13" s="4" t="s">
        <v>7</v>
      </c>
      <c r="C13" s="11" t="s">
        <v>2</v>
      </c>
      <c r="E13" s="12" t="s">
        <v>6</v>
      </c>
      <c r="F13" s="4" t="s">
        <v>7</v>
      </c>
      <c r="G13" s="11" t="s">
        <v>2</v>
      </c>
      <c r="I13" s="32" t="s">
        <v>294</v>
      </c>
      <c r="J13" s="29"/>
    </row>
    <row r="14" spans="1:10" x14ac:dyDescent="0.25">
      <c r="A14" s="32" t="s">
        <v>36</v>
      </c>
      <c r="B14" s="6">
        <v>6697</v>
      </c>
      <c r="C14" s="5">
        <f>B14/$B$21</f>
        <v>6.0323551135851847E-2</v>
      </c>
      <c r="E14" s="32" t="s">
        <v>36</v>
      </c>
      <c r="F14" s="6">
        <v>1247</v>
      </c>
      <c r="G14" s="5">
        <f t="shared" ref="G14:G19" si="0">F14/$F$20</f>
        <v>3.9280539280539283E-2</v>
      </c>
      <c r="I14" s="32" t="s">
        <v>295</v>
      </c>
      <c r="J14" s="29"/>
    </row>
    <row r="15" spans="1:10" x14ac:dyDescent="0.25">
      <c r="A15" s="32" t="s">
        <v>37</v>
      </c>
      <c r="B15" s="6">
        <v>11983</v>
      </c>
      <c r="C15" s="5">
        <f t="shared" ref="C15:C20" si="1">B15/$B$21</f>
        <v>0.10793745158442775</v>
      </c>
      <c r="E15" s="32" t="s">
        <v>37</v>
      </c>
      <c r="F15" s="6">
        <v>2883</v>
      </c>
      <c r="G15" s="5">
        <f t="shared" si="0"/>
        <v>9.0814590814590812E-2</v>
      </c>
      <c r="I15" s="32" t="s">
        <v>296</v>
      </c>
      <c r="J15" s="29"/>
    </row>
    <row r="16" spans="1:10" x14ac:dyDescent="0.25">
      <c r="A16" s="32" t="s">
        <v>38</v>
      </c>
      <c r="B16" s="6">
        <v>15474</v>
      </c>
      <c r="C16" s="5">
        <f t="shared" si="1"/>
        <v>0.13938280278873696</v>
      </c>
      <c r="E16" s="32" t="s">
        <v>38</v>
      </c>
      <c r="F16" s="6">
        <v>4352</v>
      </c>
      <c r="G16" s="5">
        <f t="shared" si="0"/>
        <v>0.13708813708813708</v>
      </c>
      <c r="I16" s="32" t="s">
        <v>297</v>
      </c>
      <c r="J16" s="29"/>
    </row>
    <row r="17" spans="1:10" x14ac:dyDescent="0.25">
      <c r="A17" s="32" t="s">
        <v>39</v>
      </c>
      <c r="B17" s="6">
        <v>15361</v>
      </c>
      <c r="C17" s="5">
        <f t="shared" si="1"/>
        <v>0.13836494982795583</v>
      </c>
      <c r="E17" s="32" t="s">
        <v>39</v>
      </c>
      <c r="F17" s="6">
        <v>4539</v>
      </c>
      <c r="G17" s="5">
        <f t="shared" si="0"/>
        <v>0.14297864297864299</v>
      </c>
      <c r="I17" s="32" t="s">
        <v>298</v>
      </c>
      <c r="J17" s="29"/>
    </row>
    <row r="18" spans="1:10" x14ac:dyDescent="0.25">
      <c r="A18" s="32" t="s">
        <v>40</v>
      </c>
      <c r="B18" s="6">
        <v>14444</v>
      </c>
      <c r="C18" s="5">
        <f t="shared" si="1"/>
        <v>0.13010502801347529</v>
      </c>
      <c r="E18" s="32" t="s">
        <v>40</v>
      </c>
      <c r="F18" s="6">
        <v>4205</v>
      </c>
      <c r="G18" s="5">
        <f t="shared" si="0"/>
        <v>0.13245763245763245</v>
      </c>
      <c r="I18" s="32" t="s">
        <v>299</v>
      </c>
      <c r="J18" s="29"/>
    </row>
    <row r="19" spans="1:10" x14ac:dyDescent="0.25">
      <c r="A19" s="32" t="s">
        <v>8</v>
      </c>
      <c r="B19" s="6">
        <v>43679</v>
      </c>
      <c r="C19" s="5">
        <f t="shared" si="1"/>
        <v>0.39344070330937325</v>
      </c>
      <c r="E19" s="13" t="s">
        <v>8</v>
      </c>
      <c r="F19" s="14">
        <v>14520</v>
      </c>
      <c r="G19" s="15">
        <f t="shared" si="0"/>
        <v>0.45738045738045741</v>
      </c>
      <c r="I19" s="32" t="s">
        <v>300</v>
      </c>
      <c r="J19" s="29"/>
    </row>
    <row r="20" spans="1:10" ht="15.75" thickBot="1" x14ac:dyDescent="0.3">
      <c r="A20" s="13" t="s">
        <v>9</v>
      </c>
      <c r="B20" s="14">
        <v>3380</v>
      </c>
      <c r="C20" s="15">
        <f t="shared" si="1"/>
        <v>3.0445513340179069E-2</v>
      </c>
      <c r="E20" s="33" t="s">
        <v>5</v>
      </c>
      <c r="F20" s="3">
        <f>SUM(F14:F19)</f>
        <v>31746</v>
      </c>
      <c r="G20" s="2"/>
      <c r="I20" s="32" t="s">
        <v>301</v>
      </c>
      <c r="J20" s="29"/>
    </row>
    <row r="21" spans="1:10" ht="15.75" thickBot="1" x14ac:dyDescent="0.3">
      <c r="A21" s="33" t="s">
        <v>5</v>
      </c>
      <c r="B21" s="3">
        <f>SUM(B14:B20)</f>
        <v>111018</v>
      </c>
      <c r="C21" s="2"/>
      <c r="E21" s="43" t="s">
        <v>158</v>
      </c>
      <c r="I21" s="32" t="s">
        <v>302</v>
      </c>
      <c r="J21" s="29"/>
    </row>
    <row r="22" spans="1:10" x14ac:dyDescent="0.25">
      <c r="A22" s="30" t="s">
        <v>290</v>
      </c>
      <c r="B22" s="113"/>
      <c r="C22" s="113"/>
      <c r="I22" s="32" t="s">
        <v>303</v>
      </c>
      <c r="J22" s="29"/>
    </row>
    <row r="23" spans="1:10" ht="15.75" thickBot="1" x14ac:dyDescent="0.3">
      <c r="I23" s="32" t="s">
        <v>304</v>
      </c>
      <c r="J23" s="29"/>
    </row>
    <row r="24" spans="1:10" ht="52.5" thickBot="1" x14ac:dyDescent="0.35">
      <c r="A24" s="141" t="s">
        <v>10</v>
      </c>
      <c r="B24" s="142"/>
      <c r="C24" s="143"/>
      <c r="E24" s="95" t="s">
        <v>57</v>
      </c>
      <c r="F24" s="96"/>
      <c r="G24" s="97"/>
      <c r="I24" s="32" t="s">
        <v>305</v>
      </c>
      <c r="J24" s="29"/>
    </row>
    <row r="25" spans="1:10" x14ac:dyDescent="0.25">
      <c r="A25" s="12" t="s">
        <v>6</v>
      </c>
      <c r="B25" s="4" t="s">
        <v>7</v>
      </c>
      <c r="C25" s="11" t="s">
        <v>2</v>
      </c>
      <c r="E25" s="12" t="s">
        <v>6</v>
      </c>
      <c r="F25" s="4" t="s">
        <v>7</v>
      </c>
      <c r="G25" s="11" t="s">
        <v>2</v>
      </c>
      <c r="I25" s="32" t="s">
        <v>306</v>
      </c>
      <c r="J25" s="29"/>
    </row>
    <row r="26" spans="1:10" x14ac:dyDescent="0.25">
      <c r="A26" s="32" t="s">
        <v>36</v>
      </c>
      <c r="B26" s="6">
        <v>350</v>
      </c>
      <c r="C26" s="5">
        <f>B26/$B$33</f>
        <v>8.5721283370071025E-2</v>
      </c>
      <c r="E26" s="32" t="s">
        <v>36</v>
      </c>
      <c r="F26" s="6">
        <v>74</v>
      </c>
      <c r="G26" s="5">
        <f>F26/$F$32</f>
        <v>0.12292358803986711</v>
      </c>
      <c r="I26" s="32" t="s">
        <v>307</v>
      </c>
      <c r="J26" s="29"/>
    </row>
    <row r="27" spans="1:10" x14ac:dyDescent="0.25">
      <c r="A27" s="32" t="s">
        <v>37</v>
      </c>
      <c r="B27" s="6">
        <v>924</v>
      </c>
      <c r="C27" s="5">
        <f t="shared" ref="C27:C32" si="2">B27/$B$33</f>
        <v>0.22630418809698752</v>
      </c>
      <c r="E27" s="32" t="s">
        <v>37</v>
      </c>
      <c r="F27" s="6">
        <v>212</v>
      </c>
      <c r="G27" s="5">
        <f>F27/$F$32</f>
        <v>0.35215946843853818</v>
      </c>
      <c r="I27" s="32"/>
      <c r="J27" s="29"/>
    </row>
    <row r="28" spans="1:10" x14ac:dyDescent="0.25">
      <c r="A28" s="32" t="s">
        <v>38</v>
      </c>
      <c r="B28" s="6">
        <v>497</v>
      </c>
      <c r="C28" s="5">
        <f t="shared" si="2"/>
        <v>0.12172422238550086</v>
      </c>
      <c r="E28" s="32" t="s">
        <v>38</v>
      </c>
      <c r="F28" s="6">
        <v>82</v>
      </c>
      <c r="G28" s="5">
        <f>F28/$F$32</f>
        <v>0.13621262458471761</v>
      </c>
      <c r="I28" s="32"/>
      <c r="J28" s="29"/>
    </row>
    <row r="29" spans="1:10" x14ac:dyDescent="0.25">
      <c r="A29" s="32" t="s">
        <v>39</v>
      </c>
      <c r="B29" s="6">
        <v>574</v>
      </c>
      <c r="C29" s="5">
        <f t="shared" si="2"/>
        <v>0.14058290472691648</v>
      </c>
      <c r="E29" s="32" t="s">
        <v>39</v>
      </c>
      <c r="F29" s="6">
        <v>73</v>
      </c>
      <c r="G29" s="5">
        <f>F29/$F$32</f>
        <v>0.1212624584717608</v>
      </c>
      <c r="I29" s="32"/>
      <c r="J29" s="29"/>
    </row>
    <row r="30" spans="1:10" x14ac:dyDescent="0.25">
      <c r="A30" s="32" t="s">
        <v>40</v>
      </c>
      <c r="B30" s="6">
        <v>432</v>
      </c>
      <c r="C30" s="5">
        <f t="shared" si="2"/>
        <v>0.10580455547391623</v>
      </c>
      <c r="E30" s="32" t="s">
        <v>40</v>
      </c>
      <c r="F30" s="6">
        <v>69</v>
      </c>
      <c r="G30" s="5">
        <f>F30/$F$32</f>
        <v>0.11461794019933555</v>
      </c>
      <c r="I30" s="32"/>
      <c r="J30" s="29"/>
    </row>
    <row r="31" spans="1:10" ht="15.75" thickBot="1" x14ac:dyDescent="0.3">
      <c r="A31" s="32" t="s">
        <v>8</v>
      </c>
      <c r="B31" s="6">
        <v>1098</v>
      </c>
      <c r="C31" s="5">
        <f t="shared" si="2"/>
        <v>0.26891991182953712</v>
      </c>
      <c r="E31" s="13" t="s">
        <v>8</v>
      </c>
      <c r="F31" s="14">
        <v>92</v>
      </c>
      <c r="G31" s="15">
        <f>F31/$F$32</f>
        <v>0.15282392026578073</v>
      </c>
      <c r="I31" s="33"/>
      <c r="J31" s="2"/>
    </row>
    <row r="32" spans="1:10" ht="15.75" thickBot="1" x14ac:dyDescent="0.3">
      <c r="A32" s="13" t="s">
        <v>9</v>
      </c>
      <c r="B32" s="14">
        <v>208</v>
      </c>
      <c r="C32" s="15">
        <f t="shared" si="2"/>
        <v>5.0942934117070779E-2</v>
      </c>
      <c r="E32" s="33" t="s">
        <v>5</v>
      </c>
      <c r="F32" s="3">
        <f>SUM(F26:F31)</f>
        <v>602</v>
      </c>
      <c r="G32" s="2"/>
    </row>
    <row r="33" spans="1:7" ht="15.75" thickBot="1" x14ac:dyDescent="0.3">
      <c r="A33" s="33" t="s">
        <v>5</v>
      </c>
      <c r="B33" s="3">
        <f>SUM(B26:B32)</f>
        <v>4083</v>
      </c>
      <c r="C33" s="2"/>
    </row>
    <row r="34" spans="1:7" ht="52.5" thickBot="1" x14ac:dyDescent="0.35">
      <c r="E34" s="95" t="s">
        <v>59</v>
      </c>
      <c r="F34" s="96"/>
      <c r="G34" s="97"/>
    </row>
    <row r="35" spans="1:7" ht="31.5" customHeight="1" thickBot="1" x14ac:dyDescent="0.35">
      <c r="A35" s="167" t="s">
        <v>172</v>
      </c>
      <c r="B35" s="168"/>
      <c r="C35" s="169"/>
      <c r="E35" s="12" t="s">
        <v>6</v>
      </c>
      <c r="F35" s="4" t="s">
        <v>7</v>
      </c>
      <c r="G35" s="11" t="s">
        <v>2</v>
      </c>
    </row>
    <row r="36" spans="1:7" x14ac:dyDescent="0.25">
      <c r="A36" s="12" t="s">
        <v>0</v>
      </c>
      <c r="B36" s="4" t="s">
        <v>1</v>
      </c>
      <c r="C36" s="11" t="s">
        <v>2</v>
      </c>
      <c r="E36" s="32" t="s">
        <v>36</v>
      </c>
      <c r="F36" s="6">
        <f>F26</f>
        <v>74</v>
      </c>
      <c r="G36" s="5">
        <f>F36/$F$38</f>
        <v>0.25874125874125875</v>
      </c>
    </row>
    <row r="37" spans="1:7" x14ac:dyDescent="0.25">
      <c r="A37" s="32" t="s">
        <v>3</v>
      </c>
      <c r="B37" s="6">
        <v>6347</v>
      </c>
      <c r="C37" s="5">
        <v>0.94799999999999995</v>
      </c>
      <c r="E37" s="13" t="s">
        <v>37</v>
      </c>
      <c r="F37" s="14">
        <f>F27</f>
        <v>212</v>
      </c>
      <c r="G37" s="15">
        <f>F37/$F$38</f>
        <v>0.74125874125874125</v>
      </c>
    </row>
    <row r="38" spans="1:7" ht="15.75" thickBot="1" x14ac:dyDescent="0.3">
      <c r="A38" s="13" t="s">
        <v>4</v>
      </c>
      <c r="B38" s="14">
        <v>350</v>
      </c>
      <c r="C38" s="15">
        <v>5.1999999999999998E-2</v>
      </c>
      <c r="E38" s="33" t="s">
        <v>5</v>
      </c>
      <c r="F38" s="3">
        <f>SUM(F36:F37)</f>
        <v>286</v>
      </c>
      <c r="G38" s="2"/>
    </row>
    <row r="39" spans="1:7" ht="15.75" thickBot="1" x14ac:dyDescent="0.3">
      <c r="A39" s="33" t="s">
        <v>5</v>
      </c>
      <c r="B39" s="3">
        <v>6697</v>
      </c>
      <c r="C39" s="36"/>
    </row>
    <row r="40" spans="1:7" ht="52.5" thickBot="1" x14ac:dyDescent="0.35">
      <c r="E40" s="95" t="s">
        <v>60</v>
      </c>
      <c r="F40" s="96"/>
      <c r="G40" s="97"/>
    </row>
    <row r="41" spans="1:7" ht="18" thickBot="1" x14ac:dyDescent="0.35">
      <c r="A41" s="141" t="s">
        <v>170</v>
      </c>
      <c r="B41" s="142"/>
      <c r="C41" s="143"/>
      <c r="E41" s="12" t="s">
        <v>12</v>
      </c>
      <c r="F41" s="4" t="s">
        <v>1</v>
      </c>
      <c r="G41" s="11" t="s">
        <v>2</v>
      </c>
    </row>
    <row r="42" spans="1:7" x14ac:dyDescent="0.25">
      <c r="A42" s="12" t="s">
        <v>0</v>
      </c>
      <c r="B42" s="4" t="s">
        <v>1</v>
      </c>
      <c r="C42" s="11" t="s">
        <v>2</v>
      </c>
      <c r="E42" s="32" t="s">
        <v>14</v>
      </c>
      <c r="F42" s="6">
        <v>239</v>
      </c>
      <c r="G42" s="5">
        <f>F42/$F$53</f>
        <v>0.39700996677740863</v>
      </c>
    </row>
    <row r="43" spans="1:7" x14ac:dyDescent="0.25">
      <c r="A43" s="32" t="s">
        <v>3</v>
      </c>
      <c r="B43" s="6">
        <v>11059</v>
      </c>
      <c r="C43" s="5">
        <v>0.92300000000000004</v>
      </c>
      <c r="E43" s="32" t="s">
        <v>18</v>
      </c>
      <c r="F43" s="6">
        <v>74</v>
      </c>
      <c r="G43" s="5">
        <f>F43/$F$53</f>
        <v>0.12292358803986711</v>
      </c>
    </row>
    <row r="44" spans="1:7" x14ac:dyDescent="0.25">
      <c r="A44" s="13" t="s">
        <v>4</v>
      </c>
      <c r="B44" s="14">
        <v>924</v>
      </c>
      <c r="C44" s="15">
        <v>7.6999999999999999E-2</v>
      </c>
      <c r="E44" s="32" t="s">
        <v>269</v>
      </c>
      <c r="F44" s="6">
        <v>59</v>
      </c>
      <c r="G44" s="5">
        <f>F44/$F$53</f>
        <v>9.8006644518272429E-2</v>
      </c>
    </row>
    <row r="45" spans="1:7" ht="15.75" thickBot="1" x14ac:dyDescent="0.3">
      <c r="A45" s="33" t="s">
        <v>5</v>
      </c>
      <c r="B45" s="3">
        <v>11983</v>
      </c>
      <c r="C45" s="2"/>
      <c r="E45" s="32" t="s">
        <v>17</v>
      </c>
      <c r="F45" s="6">
        <v>45</v>
      </c>
      <c r="G45" s="5">
        <f>F45/$F$53</f>
        <v>7.4750830564784057E-2</v>
      </c>
    </row>
    <row r="46" spans="1:7" ht="15.75" thickBot="1" x14ac:dyDescent="0.3">
      <c r="E46" s="32" t="s">
        <v>25</v>
      </c>
      <c r="F46" s="6">
        <v>40</v>
      </c>
      <c r="G46" s="5">
        <f>F46/$F$53</f>
        <v>6.6445182724252497E-2</v>
      </c>
    </row>
    <row r="47" spans="1:7" ht="18" thickBot="1" x14ac:dyDescent="0.35">
      <c r="A47" s="137" t="s">
        <v>41</v>
      </c>
      <c r="B47" s="138"/>
      <c r="C47" s="139"/>
      <c r="E47" s="32" t="s">
        <v>19</v>
      </c>
      <c r="F47" s="6">
        <v>37</v>
      </c>
      <c r="G47" s="5">
        <f>F47/$F$53</f>
        <v>6.1461794019933555E-2</v>
      </c>
    </row>
    <row r="48" spans="1:7" x14ac:dyDescent="0.25">
      <c r="A48" s="12" t="s">
        <v>6</v>
      </c>
      <c r="B48" s="4" t="s">
        <v>7</v>
      </c>
      <c r="C48" s="11" t="s">
        <v>2</v>
      </c>
      <c r="E48" s="32" t="s">
        <v>20</v>
      </c>
      <c r="F48" s="6">
        <v>36</v>
      </c>
      <c r="G48" s="5">
        <f>F48/$F$53</f>
        <v>5.9800664451827246E-2</v>
      </c>
    </row>
    <row r="49" spans="1:42" x14ac:dyDescent="0.25">
      <c r="A49" s="32" t="s">
        <v>36</v>
      </c>
      <c r="B49" s="6">
        <f>B26</f>
        <v>350</v>
      </c>
      <c r="C49" s="5">
        <f>B49/$B$51</f>
        <v>0.27472527472527475</v>
      </c>
      <c r="E49" s="32" t="s">
        <v>26</v>
      </c>
      <c r="F49" s="6">
        <v>22</v>
      </c>
      <c r="G49" s="5">
        <f>F49/$F$53</f>
        <v>3.6544850498338874E-2</v>
      </c>
    </row>
    <row r="50" spans="1:42" x14ac:dyDescent="0.25">
      <c r="A50" s="13" t="s">
        <v>37</v>
      </c>
      <c r="B50" s="14">
        <f>B27</f>
        <v>924</v>
      </c>
      <c r="C50" s="15">
        <f>B50/$B$51</f>
        <v>0.72527472527472525</v>
      </c>
      <c r="E50" s="32" t="s">
        <v>13</v>
      </c>
      <c r="F50" s="6">
        <v>20</v>
      </c>
      <c r="G50" s="5">
        <f>F50/$F$53</f>
        <v>3.3222591362126248E-2</v>
      </c>
    </row>
    <row r="51" spans="1:42" ht="15.75" thickBot="1" x14ac:dyDescent="0.3">
      <c r="A51" s="33" t="s">
        <v>5</v>
      </c>
      <c r="B51" s="3">
        <f>SUM(B49:B50)</f>
        <v>1274</v>
      </c>
      <c r="C51" s="2"/>
      <c r="E51" s="32" t="s">
        <v>24</v>
      </c>
      <c r="F51" s="6">
        <v>16</v>
      </c>
      <c r="G51" s="5">
        <f>F51/$F$53</f>
        <v>2.6578073089700997E-2</v>
      </c>
    </row>
    <row r="52" spans="1:42" ht="15.75" thickBot="1" x14ac:dyDescent="0.3">
      <c r="E52" s="13" t="s">
        <v>23</v>
      </c>
      <c r="F52" s="14">
        <v>14</v>
      </c>
      <c r="G52" s="15">
        <f>F52/$F$53</f>
        <v>2.3255813953488372E-2</v>
      </c>
    </row>
    <row r="53" spans="1:42" ht="18" thickBot="1" x14ac:dyDescent="0.35">
      <c r="A53" s="90" t="s">
        <v>44</v>
      </c>
      <c r="B53" s="91"/>
      <c r="C53" s="92"/>
      <c r="E53" s="33" t="s">
        <v>5</v>
      </c>
      <c r="F53" s="3">
        <f>SUM(F42:F52)</f>
        <v>602</v>
      </c>
      <c r="G53" s="2"/>
    </row>
    <row r="54" spans="1:42" s="31" customFormat="1" x14ac:dyDescent="0.25">
      <c r="A54" s="12" t="s">
        <v>45</v>
      </c>
      <c r="B54" s="4" t="s">
        <v>7</v>
      </c>
      <c r="C54" s="11" t="s">
        <v>2</v>
      </c>
      <c r="D54" s="30"/>
      <c r="E54" s="44" t="s">
        <v>159</v>
      </c>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row>
    <row r="55" spans="1:42" ht="15.75" thickBot="1" x14ac:dyDescent="0.3">
      <c r="A55" s="32" t="s">
        <v>46</v>
      </c>
      <c r="B55" s="6">
        <v>253</v>
      </c>
      <c r="C55" s="5">
        <f t="shared" ref="C55:C61" si="3">B55/$B$62</f>
        <v>6.1964241978937053E-2</v>
      </c>
    </row>
    <row r="56" spans="1:42" ht="34.5" customHeight="1" thickBot="1" x14ac:dyDescent="0.35">
      <c r="A56" s="32" t="s">
        <v>47</v>
      </c>
      <c r="B56" s="6">
        <v>125</v>
      </c>
      <c r="C56" s="5">
        <f t="shared" si="3"/>
        <v>3.0614744060739652E-2</v>
      </c>
      <c r="D56" s="31"/>
      <c r="E56" s="95" t="s">
        <v>61</v>
      </c>
      <c r="F56" s="96"/>
      <c r="G56" s="97"/>
    </row>
    <row r="57" spans="1:42" x14ac:dyDescent="0.25">
      <c r="A57" s="32" t="s">
        <v>48</v>
      </c>
      <c r="B57" s="6">
        <v>372</v>
      </c>
      <c r="C57" s="5">
        <f t="shared" si="3"/>
        <v>9.1109478324761212E-2</v>
      </c>
      <c r="E57" s="12" t="s">
        <v>12</v>
      </c>
      <c r="F57" s="4" t="s">
        <v>1</v>
      </c>
      <c r="G57" s="11" t="s">
        <v>2</v>
      </c>
    </row>
    <row r="58" spans="1:42" x14ac:dyDescent="0.25">
      <c r="A58" s="32" t="s">
        <v>49</v>
      </c>
      <c r="B58" s="6">
        <v>632</v>
      </c>
      <c r="C58" s="5">
        <f t="shared" si="3"/>
        <v>0.15478814597109969</v>
      </c>
      <c r="E58" s="32" t="s">
        <v>14</v>
      </c>
      <c r="F58" s="6">
        <v>106</v>
      </c>
      <c r="G58" s="5">
        <f>F58/$F$64</f>
        <v>0.37062937062937062</v>
      </c>
    </row>
    <row r="59" spans="1:42" x14ac:dyDescent="0.25">
      <c r="A59" s="32" t="s">
        <v>50</v>
      </c>
      <c r="B59" s="6">
        <v>721</v>
      </c>
      <c r="C59" s="5">
        <f t="shared" si="3"/>
        <v>0.17658584374234632</v>
      </c>
      <c r="E59" s="32" t="s">
        <v>269</v>
      </c>
      <c r="F59" s="6">
        <v>59</v>
      </c>
      <c r="G59" s="5">
        <f>F59/$F$64</f>
        <v>0.2062937062937063</v>
      </c>
    </row>
    <row r="60" spans="1:42" x14ac:dyDescent="0.25">
      <c r="A60" s="32" t="s">
        <v>51</v>
      </c>
      <c r="B60" s="6">
        <v>823</v>
      </c>
      <c r="C60" s="5">
        <f t="shared" si="3"/>
        <v>0.20156747489590987</v>
      </c>
      <c r="E60" s="32" t="s">
        <v>17</v>
      </c>
      <c r="F60" s="6">
        <v>45</v>
      </c>
      <c r="G60" s="5">
        <f>F60/$F$64</f>
        <v>0.15734265734265734</v>
      </c>
    </row>
    <row r="61" spans="1:42" x14ac:dyDescent="0.25">
      <c r="A61" s="13" t="s">
        <v>52</v>
      </c>
      <c r="B61" s="14">
        <v>1157</v>
      </c>
      <c r="C61" s="15">
        <f t="shared" si="3"/>
        <v>0.28337007102620621</v>
      </c>
      <c r="E61" s="32" t="s">
        <v>19</v>
      </c>
      <c r="F61" s="6">
        <v>37</v>
      </c>
      <c r="G61" s="5">
        <f>F61/$F$64</f>
        <v>0.12937062937062938</v>
      </c>
    </row>
    <row r="62" spans="1:42" ht="15.75" thickBot="1" x14ac:dyDescent="0.3">
      <c r="A62" s="33" t="s">
        <v>5</v>
      </c>
      <c r="B62" s="3">
        <f>SUM(B55:B61)</f>
        <v>4083</v>
      </c>
      <c r="C62" s="2"/>
      <c r="E62" s="32" t="s">
        <v>13</v>
      </c>
      <c r="F62" s="6">
        <v>20</v>
      </c>
      <c r="G62" s="5">
        <f>F62/$F$64</f>
        <v>6.9930069930069935E-2</v>
      </c>
    </row>
    <row r="63" spans="1:42" ht="15.75" thickBot="1" x14ac:dyDescent="0.3">
      <c r="E63" s="13" t="s">
        <v>18</v>
      </c>
      <c r="F63" s="14">
        <v>19</v>
      </c>
      <c r="G63" s="15">
        <f>F63/$F$64</f>
        <v>6.6433566433566432E-2</v>
      </c>
    </row>
    <row r="64" spans="1:42" ht="52.5" thickBot="1" x14ac:dyDescent="0.35">
      <c r="A64" s="95" t="s">
        <v>53</v>
      </c>
      <c r="B64" s="96"/>
      <c r="C64" s="97"/>
      <c r="E64" s="33" t="s">
        <v>5</v>
      </c>
      <c r="F64" s="3">
        <f>SUM(F58:F63)</f>
        <v>286</v>
      </c>
      <c r="G64" s="2"/>
    </row>
    <row r="65" spans="1:5" x14ac:dyDescent="0.25">
      <c r="A65" s="12" t="s">
        <v>45</v>
      </c>
      <c r="B65" s="4" t="s">
        <v>7</v>
      </c>
      <c r="C65" s="11" t="s">
        <v>2</v>
      </c>
      <c r="E65" s="46" t="s">
        <v>159</v>
      </c>
    </row>
    <row r="66" spans="1:5" x14ac:dyDescent="0.25">
      <c r="A66" s="32" t="s">
        <v>46</v>
      </c>
      <c r="B66" s="6">
        <v>67</v>
      </c>
      <c r="C66" s="5">
        <f t="shared" ref="C66:C72" si="4">B66/$B$73</f>
        <v>5.2590266875981159E-2</v>
      </c>
    </row>
    <row r="67" spans="1:5" x14ac:dyDescent="0.25">
      <c r="A67" s="32" t="s">
        <v>47</v>
      </c>
      <c r="B67" s="6">
        <v>22</v>
      </c>
      <c r="C67" s="5">
        <f t="shared" si="4"/>
        <v>1.726844583987441E-2</v>
      </c>
    </row>
    <row r="68" spans="1:5" x14ac:dyDescent="0.25">
      <c r="A68" s="32" t="s">
        <v>48</v>
      </c>
      <c r="B68" s="6">
        <v>46</v>
      </c>
      <c r="C68" s="5">
        <f t="shared" si="4"/>
        <v>3.6106750392464679E-2</v>
      </c>
    </row>
    <row r="69" spans="1:5" x14ac:dyDescent="0.25">
      <c r="A69" s="32" t="s">
        <v>49</v>
      </c>
      <c r="B69" s="6">
        <v>215</v>
      </c>
      <c r="C69" s="5">
        <f t="shared" si="4"/>
        <v>0.16875981161695447</v>
      </c>
    </row>
    <row r="70" spans="1:5" x14ac:dyDescent="0.25">
      <c r="A70" s="32" t="s">
        <v>50</v>
      </c>
      <c r="B70" s="6">
        <v>92</v>
      </c>
      <c r="C70" s="5">
        <f t="shared" si="4"/>
        <v>7.2213500784929358E-2</v>
      </c>
    </row>
    <row r="71" spans="1:5" x14ac:dyDescent="0.25">
      <c r="A71" s="32" t="s">
        <v>51</v>
      </c>
      <c r="B71" s="6">
        <v>223</v>
      </c>
      <c r="C71" s="5">
        <f t="shared" si="4"/>
        <v>0.1750392464678179</v>
      </c>
    </row>
    <row r="72" spans="1:5" x14ac:dyDescent="0.25">
      <c r="A72" s="13" t="s">
        <v>52</v>
      </c>
      <c r="B72" s="14">
        <v>609</v>
      </c>
      <c r="C72" s="15">
        <f t="shared" si="4"/>
        <v>0.47802197802197804</v>
      </c>
    </row>
    <row r="73" spans="1:5" ht="15.75" thickBot="1" x14ac:dyDescent="0.3">
      <c r="A73" s="33" t="s">
        <v>5</v>
      </c>
      <c r="B73" s="3">
        <f>SUM(B66:B72)</f>
        <v>1274</v>
      </c>
      <c r="C73" s="2"/>
    </row>
    <row r="74" spans="1:5" ht="15.75" thickBot="1" x14ac:dyDescent="0.3"/>
    <row r="75" spans="1:5" ht="18" thickBot="1" x14ac:dyDescent="0.35">
      <c r="A75" s="141" t="s">
        <v>11</v>
      </c>
      <c r="B75" s="142"/>
      <c r="C75" s="143"/>
    </row>
    <row r="76" spans="1:5" x14ac:dyDescent="0.25">
      <c r="A76" s="12" t="s">
        <v>12</v>
      </c>
      <c r="B76" s="4" t="s">
        <v>1</v>
      </c>
      <c r="C76" s="11" t="s">
        <v>2</v>
      </c>
    </row>
    <row r="77" spans="1:5" x14ac:dyDescent="0.25">
      <c r="A77" s="21" t="s">
        <v>14</v>
      </c>
      <c r="B77" s="6">
        <v>1478</v>
      </c>
      <c r="C77" s="5">
        <f t="shared" ref="C77:C87" si="5">B77/$B$88</f>
        <v>0.36198873377418567</v>
      </c>
    </row>
    <row r="78" spans="1:5" x14ac:dyDescent="0.25">
      <c r="A78" s="21" t="s">
        <v>13</v>
      </c>
      <c r="B78" s="6">
        <v>534</v>
      </c>
      <c r="C78" s="5">
        <f t="shared" si="5"/>
        <v>0.13078618662747979</v>
      </c>
    </row>
    <row r="79" spans="1:5" x14ac:dyDescent="0.25">
      <c r="A79" s="21" t="s">
        <v>25</v>
      </c>
      <c r="B79" s="6">
        <v>497</v>
      </c>
      <c r="C79" s="5">
        <f t="shared" si="5"/>
        <v>0.12172422238550086</v>
      </c>
    </row>
    <row r="80" spans="1:5" x14ac:dyDescent="0.25">
      <c r="A80" s="21" t="s">
        <v>19</v>
      </c>
      <c r="B80" s="6">
        <v>267</v>
      </c>
      <c r="C80" s="5">
        <f t="shared" si="5"/>
        <v>6.5393093313739895E-2</v>
      </c>
    </row>
    <row r="81" spans="1:3" ht="11.25" customHeight="1" x14ac:dyDescent="0.25">
      <c r="A81" s="21" t="s">
        <v>15</v>
      </c>
      <c r="B81" s="6">
        <v>249</v>
      </c>
      <c r="C81" s="5">
        <f t="shared" si="5"/>
        <v>6.0984570168993391E-2</v>
      </c>
    </row>
    <row r="82" spans="1:3" ht="33" customHeight="1" x14ac:dyDescent="0.25">
      <c r="A82" s="21" t="s">
        <v>18</v>
      </c>
      <c r="B82" s="6">
        <v>173</v>
      </c>
      <c r="C82" s="5">
        <f t="shared" si="5"/>
        <v>4.2370805780063678E-2</v>
      </c>
    </row>
    <row r="83" spans="1:3" x14ac:dyDescent="0.25">
      <c r="A83" s="21" t="s">
        <v>20</v>
      </c>
      <c r="B83" s="6">
        <v>158</v>
      </c>
      <c r="C83" s="5">
        <f t="shared" si="5"/>
        <v>3.8697036492774922E-2</v>
      </c>
    </row>
    <row r="84" spans="1:3" x14ac:dyDescent="0.25">
      <c r="A84" s="21" t="s">
        <v>17</v>
      </c>
      <c r="B84" s="6">
        <v>118</v>
      </c>
      <c r="C84" s="5">
        <f t="shared" si="5"/>
        <v>2.8900318393338231E-2</v>
      </c>
    </row>
    <row r="85" spans="1:3" x14ac:dyDescent="0.25">
      <c r="A85" s="21" t="s">
        <v>24</v>
      </c>
      <c r="B85" s="6">
        <v>117</v>
      </c>
      <c r="C85" s="5">
        <f t="shared" si="5"/>
        <v>2.8655400440852314E-2</v>
      </c>
    </row>
    <row r="86" spans="1:3" x14ac:dyDescent="0.25">
      <c r="A86" s="21" t="s">
        <v>269</v>
      </c>
      <c r="B86" s="6">
        <v>99</v>
      </c>
      <c r="C86" s="5">
        <f t="shared" si="5"/>
        <v>2.4246877296105803E-2</v>
      </c>
    </row>
    <row r="87" spans="1:3" x14ac:dyDescent="0.25">
      <c r="A87" s="22" t="s">
        <v>33</v>
      </c>
      <c r="B87" s="14">
        <v>393</v>
      </c>
      <c r="C87" s="15">
        <f t="shared" si="5"/>
        <v>9.6252755326965464E-2</v>
      </c>
    </row>
    <row r="88" spans="1:3" ht="15.75" thickBot="1" x14ac:dyDescent="0.3">
      <c r="A88" s="33" t="s">
        <v>5</v>
      </c>
      <c r="B88" s="3">
        <f>SUM(B77:B87)</f>
        <v>4083</v>
      </c>
      <c r="C88" s="2"/>
    </row>
    <row r="89" spans="1:3" ht="15.75" thickBot="1" x14ac:dyDescent="0.3"/>
    <row r="90" spans="1:3" ht="52.5" thickBot="1" x14ac:dyDescent="0.35">
      <c r="A90" s="95" t="s">
        <v>42</v>
      </c>
      <c r="B90" s="96"/>
      <c r="C90" s="97"/>
    </row>
    <row r="91" spans="1:3" x14ac:dyDescent="0.25">
      <c r="A91" s="12" t="s">
        <v>12</v>
      </c>
      <c r="B91" s="4" t="s">
        <v>1</v>
      </c>
      <c r="C91" s="11" t="s">
        <v>2</v>
      </c>
    </row>
    <row r="92" spans="1:3" x14ac:dyDescent="0.25">
      <c r="A92" s="32" t="s">
        <v>14</v>
      </c>
      <c r="B92" s="6">
        <v>392</v>
      </c>
      <c r="C92" s="5">
        <f t="shared" ref="C92:C102" si="6">B92/$B$103</f>
        <v>0.30769230769230771</v>
      </c>
    </row>
    <row r="93" spans="1:3" x14ac:dyDescent="0.25">
      <c r="A93" s="32" t="s">
        <v>19</v>
      </c>
      <c r="B93" s="6">
        <v>139</v>
      </c>
      <c r="C93" s="5">
        <f t="shared" si="6"/>
        <v>0.10910518053375197</v>
      </c>
    </row>
    <row r="94" spans="1:3" x14ac:dyDescent="0.25">
      <c r="A94" s="32" t="s">
        <v>17</v>
      </c>
      <c r="B94" s="6">
        <v>118</v>
      </c>
      <c r="C94" s="5">
        <f t="shared" si="6"/>
        <v>9.2621664050235475E-2</v>
      </c>
    </row>
    <row r="95" spans="1:3" x14ac:dyDescent="0.25">
      <c r="A95" s="32" t="s">
        <v>13</v>
      </c>
      <c r="B95" s="6">
        <v>117</v>
      </c>
      <c r="C95" s="5">
        <f t="shared" si="6"/>
        <v>9.1836734693877556E-2</v>
      </c>
    </row>
    <row r="96" spans="1:3" x14ac:dyDescent="0.25">
      <c r="A96" s="32" t="s">
        <v>269</v>
      </c>
      <c r="B96" s="6">
        <v>99</v>
      </c>
      <c r="C96" s="5">
        <f t="shared" si="6"/>
        <v>7.7708006279434846E-2</v>
      </c>
    </row>
    <row r="97" spans="1:3" x14ac:dyDescent="0.25">
      <c r="A97" s="32" t="s">
        <v>15</v>
      </c>
      <c r="B97" s="6">
        <v>87</v>
      </c>
      <c r="C97" s="5">
        <f t="shared" si="6"/>
        <v>6.8288854003139721E-2</v>
      </c>
    </row>
    <row r="98" spans="1:3" x14ac:dyDescent="0.25">
      <c r="A98" s="32" t="s">
        <v>25</v>
      </c>
      <c r="B98" s="6">
        <v>76</v>
      </c>
      <c r="C98" s="5">
        <f t="shared" si="6"/>
        <v>5.9654631083202514E-2</v>
      </c>
    </row>
    <row r="99" spans="1:3" x14ac:dyDescent="0.25">
      <c r="A99" s="32" t="s">
        <v>32</v>
      </c>
      <c r="B99" s="6">
        <v>50</v>
      </c>
      <c r="C99" s="5">
        <f t="shared" si="6"/>
        <v>3.924646781789639E-2</v>
      </c>
    </row>
    <row r="100" spans="1:3" x14ac:dyDescent="0.25">
      <c r="A100" s="32" t="s">
        <v>20</v>
      </c>
      <c r="B100" s="6">
        <v>46</v>
      </c>
      <c r="C100" s="5">
        <f t="shared" si="6"/>
        <v>3.6106750392464679E-2</v>
      </c>
    </row>
    <row r="101" spans="1:3" x14ac:dyDescent="0.25">
      <c r="A101" s="32" t="s">
        <v>18</v>
      </c>
      <c r="B101" s="6">
        <v>40</v>
      </c>
      <c r="C101" s="5">
        <f t="shared" si="6"/>
        <v>3.1397174254317109E-2</v>
      </c>
    </row>
    <row r="102" spans="1:3" x14ac:dyDescent="0.25">
      <c r="A102" s="13" t="s">
        <v>33</v>
      </c>
      <c r="B102" s="14">
        <v>110</v>
      </c>
      <c r="C102" s="15">
        <f t="shared" si="6"/>
        <v>8.6342229199372053E-2</v>
      </c>
    </row>
    <row r="103" spans="1:3" ht="15.75" thickBot="1" x14ac:dyDescent="0.3">
      <c r="A103" s="33" t="s">
        <v>5</v>
      </c>
      <c r="B103" s="3">
        <f>SUM(B92:B102)</f>
        <v>1274</v>
      </c>
      <c r="C103" s="2"/>
    </row>
    <row r="104" spans="1:3" ht="31.5" customHeight="1" x14ac:dyDescent="0.25">
      <c r="A104" s="37"/>
      <c r="B104" s="40"/>
      <c r="C104" s="41"/>
    </row>
    <row r="105" spans="1:3" x14ac:dyDescent="0.25">
      <c r="A105" s="39" t="s">
        <v>155</v>
      </c>
      <c r="B105" s="40"/>
      <c r="C105" s="41"/>
    </row>
    <row r="106" spans="1:3" x14ac:dyDescent="0.25">
      <c r="A106" s="42" t="s">
        <v>156</v>
      </c>
      <c r="B106" s="40"/>
      <c r="C106" s="41"/>
    </row>
    <row r="107" spans="1:3" x14ac:dyDescent="0.25">
      <c r="A107" s="42" t="s">
        <v>157</v>
      </c>
      <c r="B107" s="40"/>
      <c r="C107" s="41"/>
    </row>
    <row r="115" ht="36" customHeight="1" x14ac:dyDescent="0.25"/>
    <row r="125" ht="35.25" customHeight="1" x14ac:dyDescent="0.25"/>
    <row r="131" ht="36" customHeight="1" x14ac:dyDescent="0.25"/>
    <row r="147" ht="35.25" customHeight="1" x14ac:dyDescent="0.25"/>
    <row r="170" spans="1:1" x14ac:dyDescent="0.25">
      <c r="A170" s="30" t="s">
        <v>160</v>
      </c>
    </row>
  </sheetData>
  <mergeCells count="9">
    <mergeCell ref="I5:J5"/>
    <mergeCell ref="A12:C12"/>
    <mergeCell ref="A24:C24"/>
    <mergeCell ref="A35:C35"/>
    <mergeCell ref="A41:C41"/>
    <mergeCell ref="A47:C47"/>
    <mergeCell ref="A75:C75"/>
    <mergeCell ref="A1:F1"/>
    <mergeCell ref="A5:C5"/>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50"/>
  <sheetViews>
    <sheetView topLeftCell="A44" workbookViewId="0">
      <selection activeCell="F26" sqref="F26"/>
    </sheetView>
  </sheetViews>
  <sheetFormatPr defaultColWidth="8.85546875" defaultRowHeight="15" x14ac:dyDescent="0.25"/>
  <cols>
    <col min="1" max="1" width="26.7109375" style="30" customWidth="1"/>
    <col min="2" max="2" width="10.7109375" style="30" bestFit="1" customWidth="1"/>
    <col min="3" max="3" width="7.85546875" style="30" customWidth="1"/>
    <col min="4" max="4" width="8.85546875" style="30"/>
    <col min="5" max="5" width="33.85546875" style="30" bestFit="1" customWidth="1"/>
    <col min="6" max="6" width="18.42578125" style="30" bestFit="1" customWidth="1"/>
    <col min="7" max="7" width="15.42578125" style="30" customWidth="1"/>
    <col min="8" max="8" width="8.85546875" style="30"/>
    <col min="9" max="9" width="30" style="30" bestFit="1" customWidth="1"/>
    <col min="10" max="10" width="15.85546875" style="30" bestFit="1" customWidth="1"/>
    <col min="11" max="16384" width="8.85546875" style="30"/>
  </cols>
  <sheetData>
    <row r="1" spans="1:10" ht="21" x14ac:dyDescent="0.35">
      <c r="A1" s="151" t="s">
        <v>308</v>
      </c>
      <c r="B1" s="151"/>
      <c r="C1" s="151"/>
      <c r="D1" s="151"/>
      <c r="E1" s="151"/>
      <c r="F1" s="151"/>
    </row>
    <row r="2" spans="1:10" ht="21" x14ac:dyDescent="0.35">
      <c r="A2" s="38" t="s">
        <v>153</v>
      </c>
      <c r="B2" s="114"/>
      <c r="C2" s="56"/>
      <c r="D2" s="56"/>
      <c r="F2" s="93"/>
    </row>
    <row r="3" spans="1:10" ht="21" x14ac:dyDescent="0.35">
      <c r="A3" s="30" t="s">
        <v>154</v>
      </c>
      <c r="B3" s="114"/>
      <c r="C3" s="56"/>
      <c r="D3" s="56"/>
      <c r="F3" s="93"/>
    </row>
    <row r="4" spans="1:10" ht="15.75" thickBot="1" x14ac:dyDescent="0.3"/>
    <row r="5" spans="1:10" ht="18" thickBot="1" x14ac:dyDescent="0.35">
      <c r="A5" s="141" t="s">
        <v>34</v>
      </c>
      <c r="B5" s="142"/>
      <c r="C5" s="143"/>
      <c r="E5" s="141" t="s">
        <v>149</v>
      </c>
      <c r="F5" s="142"/>
      <c r="G5" s="143"/>
      <c r="I5" s="141" t="s">
        <v>62</v>
      </c>
      <c r="J5" s="143"/>
    </row>
    <row r="6" spans="1:10" x14ac:dyDescent="0.25">
      <c r="A6" s="12" t="s">
        <v>0</v>
      </c>
      <c r="B6" s="4" t="s">
        <v>1</v>
      </c>
      <c r="C6" s="11" t="s">
        <v>2</v>
      </c>
      <c r="E6" s="12" t="s">
        <v>54</v>
      </c>
      <c r="F6" s="4" t="s">
        <v>1</v>
      </c>
      <c r="G6" s="11" t="s">
        <v>2</v>
      </c>
      <c r="I6" s="17" t="s">
        <v>309</v>
      </c>
      <c r="J6" s="29" t="s">
        <v>310</v>
      </c>
    </row>
    <row r="7" spans="1:10" x14ac:dyDescent="0.25">
      <c r="A7" s="32" t="s">
        <v>3</v>
      </c>
      <c r="B7" s="6">
        <v>118237</v>
      </c>
      <c r="C7" s="5">
        <f>B7/$B$9</f>
        <v>0.96179250654822912</v>
      </c>
      <c r="E7" s="32" t="s">
        <v>55</v>
      </c>
      <c r="F7" s="6">
        <v>48382</v>
      </c>
      <c r="G7" s="5">
        <f>F7/$F$9</f>
        <v>0.97510933752544493</v>
      </c>
      <c r="I7" s="32" t="s">
        <v>311</v>
      </c>
      <c r="J7" s="29"/>
    </row>
    <row r="8" spans="1:10" x14ac:dyDescent="0.25">
      <c r="A8" s="13" t="s">
        <v>4</v>
      </c>
      <c r="B8" s="14">
        <v>4697</v>
      </c>
      <c r="C8" s="15">
        <f>B8/$B$9</f>
        <v>3.8207493451770866E-2</v>
      </c>
      <c r="E8" s="13" t="s">
        <v>58</v>
      </c>
      <c r="F8" s="14">
        <v>1235</v>
      </c>
      <c r="G8" s="15">
        <f>F8/$F$9</f>
        <v>2.4890662474555091E-2</v>
      </c>
      <c r="I8" s="32" t="s">
        <v>312</v>
      </c>
      <c r="J8" s="29"/>
    </row>
    <row r="9" spans="1:10" ht="15.75" thickBot="1" x14ac:dyDescent="0.3">
      <c r="A9" s="33" t="s">
        <v>5</v>
      </c>
      <c r="B9" s="3">
        <f>SUM(B7:B8)</f>
        <v>122934</v>
      </c>
      <c r="C9" s="2"/>
      <c r="E9" s="33" t="s">
        <v>5</v>
      </c>
      <c r="F9" s="3">
        <f>SUM(F7:F8)</f>
        <v>49617</v>
      </c>
      <c r="G9" s="2"/>
      <c r="I9" s="32" t="s">
        <v>313</v>
      </c>
      <c r="J9" s="29"/>
    </row>
    <row r="10" spans="1:10" x14ac:dyDescent="0.25">
      <c r="A10" s="30" t="s">
        <v>314</v>
      </c>
      <c r="B10" s="113"/>
      <c r="C10" s="113"/>
      <c r="E10" s="30" t="s">
        <v>166</v>
      </c>
      <c r="I10" s="32" t="s">
        <v>315</v>
      </c>
      <c r="J10" s="29"/>
    </row>
    <row r="11" spans="1:10" ht="15.75" thickBot="1" x14ac:dyDescent="0.3">
      <c r="I11" s="32" t="s">
        <v>316</v>
      </c>
      <c r="J11" s="29"/>
    </row>
    <row r="12" spans="1:10" ht="18" thickBot="1" x14ac:dyDescent="0.35">
      <c r="A12" s="141" t="s">
        <v>35</v>
      </c>
      <c r="B12" s="142"/>
      <c r="C12" s="143"/>
      <c r="E12" s="137" t="s">
        <v>56</v>
      </c>
      <c r="F12" s="138"/>
      <c r="G12" s="139"/>
      <c r="I12" s="32" t="s">
        <v>317</v>
      </c>
      <c r="J12" s="29"/>
    </row>
    <row r="13" spans="1:10" x14ac:dyDescent="0.25">
      <c r="A13" s="12" t="s">
        <v>6</v>
      </c>
      <c r="B13" s="4" t="s">
        <v>7</v>
      </c>
      <c r="C13" s="11" t="s">
        <v>2</v>
      </c>
      <c r="E13" s="12" t="s">
        <v>6</v>
      </c>
      <c r="F13" s="4" t="s">
        <v>7</v>
      </c>
      <c r="G13" s="11" t="s">
        <v>2</v>
      </c>
      <c r="I13" s="32" t="s">
        <v>318</v>
      </c>
      <c r="J13" s="29"/>
    </row>
    <row r="14" spans="1:10" x14ac:dyDescent="0.25">
      <c r="A14" s="32" t="s">
        <v>36</v>
      </c>
      <c r="B14" s="6">
        <v>8579</v>
      </c>
      <c r="C14" s="5">
        <f>B14/$B$21</f>
        <v>6.9785413311207634E-2</v>
      </c>
      <c r="E14" s="32" t="s">
        <v>36</v>
      </c>
      <c r="F14" s="6">
        <v>2030</v>
      </c>
      <c r="G14" s="5">
        <f t="shared" ref="G14:G19" si="0">F14/$F$20</f>
        <v>5.8355132664501104E-2</v>
      </c>
      <c r="I14" s="32" t="s">
        <v>319</v>
      </c>
      <c r="J14" s="29"/>
    </row>
    <row r="15" spans="1:10" x14ac:dyDescent="0.25">
      <c r="A15" s="32" t="s">
        <v>37</v>
      </c>
      <c r="B15" s="6">
        <v>13271</v>
      </c>
      <c r="C15" s="5">
        <f t="shared" ref="C15:C20" si="1">B15/$B$21</f>
        <v>0.10795223453235069</v>
      </c>
      <c r="E15" s="32" t="s">
        <v>37</v>
      </c>
      <c r="F15" s="6">
        <v>3327</v>
      </c>
      <c r="G15" s="5">
        <f t="shared" si="0"/>
        <v>9.5639175554086298E-2</v>
      </c>
      <c r="I15" s="32" t="s">
        <v>320</v>
      </c>
      <c r="J15" s="29"/>
    </row>
    <row r="16" spans="1:10" x14ac:dyDescent="0.25">
      <c r="A16" s="32" t="s">
        <v>38</v>
      </c>
      <c r="B16" s="6">
        <v>15587</v>
      </c>
      <c r="C16" s="5">
        <f t="shared" si="1"/>
        <v>0.12679161175915532</v>
      </c>
      <c r="E16" s="32" t="s">
        <v>38</v>
      </c>
      <c r="F16" s="6">
        <v>4069</v>
      </c>
      <c r="G16" s="5">
        <f t="shared" si="0"/>
        <v>0.11696898266593843</v>
      </c>
      <c r="I16" s="32" t="s">
        <v>321</v>
      </c>
      <c r="J16" s="29"/>
    </row>
    <row r="17" spans="1:10" x14ac:dyDescent="0.25">
      <c r="A17" s="32" t="s">
        <v>39</v>
      </c>
      <c r="B17" s="6">
        <v>20220</v>
      </c>
      <c r="C17" s="5">
        <f t="shared" si="1"/>
        <v>0.16447850065889014</v>
      </c>
      <c r="E17" s="32" t="s">
        <v>39</v>
      </c>
      <c r="F17" s="6">
        <v>5447</v>
      </c>
      <c r="G17" s="5">
        <f t="shared" si="0"/>
        <v>0.15658148158794952</v>
      </c>
      <c r="I17" s="32" t="s">
        <v>322</v>
      </c>
      <c r="J17" s="29"/>
    </row>
    <row r="18" spans="1:10" x14ac:dyDescent="0.25">
      <c r="A18" s="32" t="s">
        <v>40</v>
      </c>
      <c r="B18" s="6">
        <v>17643</v>
      </c>
      <c r="C18" s="5">
        <f t="shared" si="1"/>
        <v>0.14351603299331347</v>
      </c>
      <c r="E18" s="32" t="s">
        <v>40</v>
      </c>
      <c r="F18" s="6">
        <v>5007</v>
      </c>
      <c r="G18" s="5">
        <f t="shared" si="0"/>
        <v>0.14393307844884584</v>
      </c>
      <c r="I18" s="32" t="s">
        <v>323</v>
      </c>
      <c r="J18" s="29"/>
    </row>
    <row r="19" spans="1:10" x14ac:dyDescent="0.25">
      <c r="A19" s="32" t="s">
        <v>8</v>
      </c>
      <c r="B19" s="6">
        <v>45738</v>
      </c>
      <c r="C19" s="5">
        <f t="shared" si="1"/>
        <v>0.37205329689101468</v>
      </c>
      <c r="E19" s="13" t="s">
        <v>8</v>
      </c>
      <c r="F19" s="14">
        <v>14907</v>
      </c>
      <c r="G19" s="15">
        <f t="shared" si="0"/>
        <v>0.4285221490786788</v>
      </c>
      <c r="I19" s="32" t="s">
        <v>324</v>
      </c>
      <c r="J19" s="29"/>
    </row>
    <row r="20" spans="1:10" ht="15.75" thickBot="1" x14ac:dyDescent="0.3">
      <c r="A20" s="13" t="s">
        <v>9</v>
      </c>
      <c r="B20" s="14">
        <v>1896</v>
      </c>
      <c r="C20" s="15">
        <f t="shared" si="1"/>
        <v>1.5422909854068037E-2</v>
      </c>
      <c r="E20" s="33" t="s">
        <v>5</v>
      </c>
      <c r="F20" s="3">
        <f>SUM(F14:F19)</f>
        <v>34787</v>
      </c>
      <c r="G20" s="2"/>
      <c r="I20" s="32" t="s">
        <v>325</v>
      </c>
      <c r="J20" s="29"/>
    </row>
    <row r="21" spans="1:10" ht="15.75" thickBot="1" x14ac:dyDescent="0.3">
      <c r="A21" s="33" t="s">
        <v>5</v>
      </c>
      <c r="B21" s="3">
        <f>SUM(B14:B20)</f>
        <v>122934</v>
      </c>
      <c r="C21" s="2"/>
      <c r="I21" s="32" t="s">
        <v>326</v>
      </c>
      <c r="J21" s="29"/>
    </row>
    <row r="22" spans="1:10" x14ac:dyDescent="0.25">
      <c r="A22" s="30" t="s">
        <v>314</v>
      </c>
      <c r="I22" s="32" t="s">
        <v>327</v>
      </c>
      <c r="J22" s="29"/>
    </row>
    <row r="23" spans="1:10" ht="15.75" thickBot="1" x14ac:dyDescent="0.3">
      <c r="I23" s="32" t="s">
        <v>328</v>
      </c>
      <c r="J23" s="29"/>
    </row>
    <row r="24" spans="1:10" ht="18" customHeight="1" thickBot="1" x14ac:dyDescent="0.35">
      <c r="A24" s="141" t="s">
        <v>10</v>
      </c>
      <c r="B24" s="142"/>
      <c r="C24" s="143"/>
      <c r="E24" s="137" t="s">
        <v>57</v>
      </c>
      <c r="F24" s="138"/>
      <c r="G24" s="139"/>
      <c r="I24" s="32" t="s">
        <v>329</v>
      </c>
      <c r="J24" s="29"/>
    </row>
    <row r="25" spans="1:10" x14ac:dyDescent="0.25">
      <c r="A25" s="12" t="s">
        <v>6</v>
      </c>
      <c r="B25" s="4" t="s">
        <v>7</v>
      </c>
      <c r="C25" s="11" t="s">
        <v>2</v>
      </c>
      <c r="E25" s="12" t="s">
        <v>6</v>
      </c>
      <c r="F25" s="4" t="s">
        <v>7</v>
      </c>
      <c r="G25" s="11" t="s">
        <v>2</v>
      </c>
      <c r="I25" s="32" t="s">
        <v>330</v>
      </c>
      <c r="J25" s="29"/>
    </row>
    <row r="26" spans="1:10" x14ac:dyDescent="0.25">
      <c r="A26" s="32" t="s">
        <v>36</v>
      </c>
      <c r="B26" s="6">
        <v>1171</v>
      </c>
      <c r="C26" s="5">
        <f>B26/$B$33</f>
        <v>0.24930806898020014</v>
      </c>
      <c r="E26" s="32" t="s">
        <v>36</v>
      </c>
      <c r="F26" s="6">
        <v>290</v>
      </c>
      <c r="G26" s="5">
        <f>F26/$F$32</f>
        <v>0.37908496732026142</v>
      </c>
      <c r="I26" s="32" t="s">
        <v>331</v>
      </c>
      <c r="J26" s="29"/>
    </row>
    <row r="27" spans="1:10" x14ac:dyDescent="0.25">
      <c r="A27" s="32" t="s">
        <v>37</v>
      </c>
      <c r="B27" s="6">
        <v>816</v>
      </c>
      <c r="C27" s="5">
        <f t="shared" ref="C27:C32" si="2">B27/$B$33</f>
        <v>0.17372791143282948</v>
      </c>
      <c r="E27" s="32" t="s">
        <v>37</v>
      </c>
      <c r="F27" s="6">
        <v>252</v>
      </c>
      <c r="G27" s="5">
        <f>F27/$F$32</f>
        <v>0.32941176470588235</v>
      </c>
      <c r="I27" s="32" t="s">
        <v>332</v>
      </c>
      <c r="J27" s="29"/>
    </row>
    <row r="28" spans="1:10" x14ac:dyDescent="0.25">
      <c r="A28" s="32" t="s">
        <v>38</v>
      </c>
      <c r="B28" s="6">
        <v>516</v>
      </c>
      <c r="C28" s="5">
        <f t="shared" si="2"/>
        <v>0.10985735575899511</v>
      </c>
      <c r="E28" s="32" t="s">
        <v>38</v>
      </c>
      <c r="F28" s="6">
        <v>45</v>
      </c>
      <c r="G28" s="5">
        <f>F28/$F$32</f>
        <v>5.8823529411764705E-2</v>
      </c>
      <c r="I28" s="32" t="s">
        <v>333</v>
      </c>
      <c r="J28" s="29"/>
    </row>
    <row r="29" spans="1:10" x14ac:dyDescent="0.25">
      <c r="A29" s="32" t="s">
        <v>39</v>
      </c>
      <c r="B29" s="6">
        <v>794</v>
      </c>
      <c r="C29" s="5">
        <f t="shared" si="2"/>
        <v>0.16904407068341495</v>
      </c>
      <c r="E29" s="32" t="s">
        <v>39</v>
      </c>
      <c r="F29" s="6">
        <v>66</v>
      </c>
      <c r="G29" s="5">
        <f>F29/$F$32</f>
        <v>8.6274509803921567E-2</v>
      </c>
      <c r="I29" s="32" t="s">
        <v>334</v>
      </c>
      <c r="J29" s="29"/>
    </row>
    <row r="30" spans="1:10" x14ac:dyDescent="0.25">
      <c r="A30" s="32" t="s">
        <v>40</v>
      </c>
      <c r="B30" s="6">
        <v>670</v>
      </c>
      <c r="C30" s="5">
        <f t="shared" si="2"/>
        <v>0.14264424100489675</v>
      </c>
      <c r="E30" s="32" t="s">
        <v>40</v>
      </c>
      <c r="F30" s="6">
        <v>47</v>
      </c>
      <c r="G30" s="5">
        <f>F30/$F$32</f>
        <v>6.1437908496732023E-2</v>
      </c>
      <c r="I30" s="32" t="s">
        <v>335</v>
      </c>
      <c r="J30" s="29"/>
    </row>
    <row r="31" spans="1:10" ht="15.75" thickBot="1" x14ac:dyDescent="0.3">
      <c r="A31" s="32" t="s">
        <v>8</v>
      </c>
      <c r="B31" s="6">
        <v>669</v>
      </c>
      <c r="C31" s="5">
        <f t="shared" si="2"/>
        <v>0.14243133915265063</v>
      </c>
      <c r="E31" s="13" t="s">
        <v>8</v>
      </c>
      <c r="F31" s="14">
        <v>65</v>
      </c>
      <c r="G31" s="15">
        <f>F31/$F$32</f>
        <v>8.4967320261437912E-2</v>
      </c>
      <c r="I31" s="33" t="s">
        <v>336</v>
      </c>
      <c r="J31" s="2"/>
    </row>
    <row r="32" spans="1:10" ht="15.75" thickBot="1" x14ac:dyDescent="0.3">
      <c r="A32" s="13" t="s">
        <v>9</v>
      </c>
      <c r="B32" s="14">
        <v>61</v>
      </c>
      <c r="C32" s="15">
        <f t="shared" si="2"/>
        <v>1.2987012987012988E-2</v>
      </c>
      <c r="E32" s="33" t="s">
        <v>5</v>
      </c>
      <c r="F32" s="3">
        <f>SUM(F26:F31)</f>
        <v>765</v>
      </c>
      <c r="G32" s="2"/>
    </row>
    <row r="33" spans="1:7" ht="18" customHeight="1" thickBot="1" x14ac:dyDescent="0.3">
      <c r="A33" s="33" t="s">
        <v>5</v>
      </c>
      <c r="B33" s="3">
        <f>SUM(B26:B32)</f>
        <v>4697</v>
      </c>
      <c r="C33" s="2"/>
    </row>
    <row r="34" spans="1:7" ht="52.5" thickBot="1" x14ac:dyDescent="0.35">
      <c r="E34" s="105" t="s">
        <v>59</v>
      </c>
      <c r="F34" s="106"/>
      <c r="G34" s="107"/>
    </row>
    <row r="35" spans="1:7" ht="33.75" customHeight="1" thickBot="1" x14ac:dyDescent="0.35">
      <c r="A35" s="167" t="s">
        <v>172</v>
      </c>
      <c r="B35" s="168"/>
      <c r="C35" s="169"/>
      <c r="E35" s="12" t="s">
        <v>6</v>
      </c>
      <c r="F35" s="4" t="s">
        <v>7</v>
      </c>
      <c r="G35" s="11" t="s">
        <v>2</v>
      </c>
    </row>
    <row r="36" spans="1:7" x14ac:dyDescent="0.25">
      <c r="A36" s="12" t="s">
        <v>0</v>
      </c>
      <c r="B36" s="4" t="s">
        <v>1</v>
      </c>
      <c r="C36" s="11" t="s">
        <v>2</v>
      </c>
      <c r="E36" s="32" t="s">
        <v>36</v>
      </c>
      <c r="F36" s="6">
        <f>F26</f>
        <v>290</v>
      </c>
      <c r="G36" s="5">
        <f>F36/$F$38</f>
        <v>0.5350553505535055</v>
      </c>
    </row>
    <row r="37" spans="1:7" x14ac:dyDescent="0.25">
      <c r="A37" s="32" t="s">
        <v>3</v>
      </c>
      <c r="B37" s="6">
        <v>7408</v>
      </c>
      <c r="C37" s="5">
        <v>0.86399999999999999</v>
      </c>
      <c r="E37" s="13" t="s">
        <v>37</v>
      </c>
      <c r="F37" s="14">
        <f>F27</f>
        <v>252</v>
      </c>
      <c r="G37" s="15">
        <f>F37/$F$38</f>
        <v>0.46494464944649444</v>
      </c>
    </row>
    <row r="38" spans="1:7" ht="15.75" thickBot="1" x14ac:dyDescent="0.3">
      <c r="A38" s="13" t="s">
        <v>4</v>
      </c>
      <c r="B38" s="14">
        <v>1171</v>
      </c>
      <c r="C38" s="15">
        <v>0.13600000000000001</v>
      </c>
      <c r="E38" s="33" t="s">
        <v>5</v>
      </c>
      <c r="F38" s="3">
        <f>SUM(F36:F37)</f>
        <v>542</v>
      </c>
      <c r="G38" s="2"/>
    </row>
    <row r="39" spans="1:7" ht="18" customHeight="1" thickBot="1" x14ac:dyDescent="0.3">
      <c r="A39" s="33" t="s">
        <v>5</v>
      </c>
      <c r="B39" s="3">
        <v>8579</v>
      </c>
      <c r="C39" s="36"/>
    </row>
    <row r="40" spans="1:7" ht="52.5" thickBot="1" x14ac:dyDescent="0.35">
      <c r="E40" s="105" t="s">
        <v>60</v>
      </c>
      <c r="F40" s="106"/>
      <c r="G40" s="107"/>
    </row>
    <row r="41" spans="1:7" ht="18" thickBot="1" x14ac:dyDescent="0.35">
      <c r="A41" s="141" t="s">
        <v>170</v>
      </c>
      <c r="B41" s="142"/>
      <c r="C41" s="143"/>
      <c r="E41" s="12" t="s">
        <v>12</v>
      </c>
      <c r="F41" s="4" t="s">
        <v>1</v>
      </c>
      <c r="G41" s="11" t="s">
        <v>2</v>
      </c>
    </row>
    <row r="42" spans="1:7" x14ac:dyDescent="0.25">
      <c r="A42" s="12" t="s">
        <v>0</v>
      </c>
      <c r="B42" s="4" t="s">
        <v>1</v>
      </c>
      <c r="C42" s="11" t="s">
        <v>2</v>
      </c>
      <c r="E42" s="32" t="s">
        <v>13</v>
      </c>
      <c r="F42" s="6">
        <v>531</v>
      </c>
      <c r="G42" s="5">
        <f>F42/$F$50</f>
        <v>0.69411764705882351</v>
      </c>
    </row>
    <row r="43" spans="1:7" x14ac:dyDescent="0.25">
      <c r="A43" s="32" t="s">
        <v>3</v>
      </c>
      <c r="B43" s="6">
        <v>12455</v>
      </c>
      <c r="C43" s="5">
        <v>0.93899999999999995</v>
      </c>
      <c r="E43" s="32" t="s">
        <v>25</v>
      </c>
      <c r="F43" s="6">
        <v>157</v>
      </c>
      <c r="G43" s="5">
        <f>F43/$F$50</f>
        <v>0.20522875816993463</v>
      </c>
    </row>
    <row r="44" spans="1:7" x14ac:dyDescent="0.25">
      <c r="A44" s="13" t="s">
        <v>4</v>
      </c>
      <c r="B44" s="14">
        <v>816</v>
      </c>
      <c r="C44" s="15">
        <v>6.0999999999999999E-2</v>
      </c>
      <c r="E44" s="32" t="s">
        <v>19</v>
      </c>
      <c r="F44" s="6">
        <v>18</v>
      </c>
      <c r="G44" s="5">
        <f>F44/$F$50</f>
        <v>2.3529411764705882E-2</v>
      </c>
    </row>
    <row r="45" spans="1:7" ht="15.75" thickBot="1" x14ac:dyDescent="0.3">
      <c r="A45" s="33" t="s">
        <v>5</v>
      </c>
      <c r="B45" s="3">
        <v>13271</v>
      </c>
      <c r="C45" s="2"/>
      <c r="E45" s="32" t="s">
        <v>242</v>
      </c>
      <c r="F45" s="6">
        <v>14</v>
      </c>
      <c r="G45" s="5">
        <f>F45/$F$50</f>
        <v>1.8300653594771243E-2</v>
      </c>
    </row>
    <row r="46" spans="1:7" ht="15.75" thickBot="1" x14ac:dyDescent="0.3">
      <c r="E46" s="32" t="s">
        <v>20</v>
      </c>
      <c r="F46" s="6">
        <v>13</v>
      </c>
      <c r="G46" s="5">
        <f>F46/$F$50</f>
        <v>1.699346405228758E-2</v>
      </c>
    </row>
    <row r="47" spans="1:7" ht="18" thickBot="1" x14ac:dyDescent="0.35">
      <c r="A47" s="137" t="s">
        <v>41</v>
      </c>
      <c r="B47" s="138"/>
      <c r="C47" s="139"/>
      <c r="E47" s="32" t="s">
        <v>26</v>
      </c>
      <c r="F47" s="6">
        <v>12</v>
      </c>
      <c r="G47" s="5">
        <f>F47/$F$50</f>
        <v>1.5686274509803921E-2</v>
      </c>
    </row>
    <row r="48" spans="1:7" x14ac:dyDescent="0.25">
      <c r="A48" s="12" t="s">
        <v>6</v>
      </c>
      <c r="B48" s="4" t="s">
        <v>7</v>
      </c>
      <c r="C48" s="11" t="s">
        <v>2</v>
      </c>
      <c r="E48" s="32" t="s">
        <v>29</v>
      </c>
      <c r="F48" s="6">
        <v>12</v>
      </c>
      <c r="G48" s="5">
        <f>F48/$F$50</f>
        <v>1.5686274509803921E-2</v>
      </c>
    </row>
    <row r="49" spans="1:40" x14ac:dyDescent="0.25">
      <c r="A49" s="32" t="s">
        <v>36</v>
      </c>
      <c r="B49" s="6">
        <f>B26</f>
        <v>1171</v>
      </c>
      <c r="C49" s="5">
        <f>B49/$B$51</f>
        <v>0.5893306492199295</v>
      </c>
      <c r="E49" s="13" t="s">
        <v>17</v>
      </c>
      <c r="F49" s="14">
        <v>8</v>
      </c>
      <c r="G49" s="15">
        <f>F49/$F$50</f>
        <v>1.045751633986928E-2</v>
      </c>
    </row>
    <row r="50" spans="1:40" ht="15.75" thickBot="1" x14ac:dyDescent="0.3">
      <c r="A50" s="13" t="s">
        <v>37</v>
      </c>
      <c r="B50" s="14">
        <f>B27</f>
        <v>816</v>
      </c>
      <c r="C50" s="15">
        <f>B50/$B$51</f>
        <v>0.41066935078007044</v>
      </c>
      <c r="E50" s="33" t="s">
        <v>5</v>
      </c>
      <c r="F50" s="3">
        <f>SUM(F42:F49)</f>
        <v>765</v>
      </c>
      <c r="G50" s="2"/>
    </row>
    <row r="51" spans="1:40" ht="17.100000000000001" customHeight="1" thickBot="1" x14ac:dyDescent="0.3">
      <c r="A51" s="33" t="s">
        <v>5</v>
      </c>
      <c r="B51" s="3">
        <f>SUM(B49:B50)</f>
        <v>1987</v>
      </c>
      <c r="C51" s="2"/>
      <c r="E51" s="44" t="s">
        <v>159</v>
      </c>
    </row>
    <row r="52" spans="1:40" s="31" customFormat="1" ht="15.75" thickBot="1" x14ac:dyDescent="0.3">
      <c r="D52" s="30"/>
      <c r="E52" s="30"/>
      <c r="F52" s="30"/>
      <c r="G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row>
    <row r="53" spans="1:40" ht="69.75" thickBot="1" x14ac:dyDescent="0.35">
      <c r="A53" s="90" t="s">
        <v>44</v>
      </c>
      <c r="B53" s="91"/>
      <c r="C53" s="92"/>
      <c r="E53" s="105" t="s">
        <v>61</v>
      </c>
      <c r="F53" s="106"/>
      <c r="G53" s="107"/>
    </row>
    <row r="54" spans="1:40" x14ac:dyDescent="0.25">
      <c r="A54" s="12" t="s">
        <v>45</v>
      </c>
      <c r="B54" s="4" t="s">
        <v>7</v>
      </c>
      <c r="C54" s="11" t="s">
        <v>2</v>
      </c>
      <c r="E54" s="12" t="s">
        <v>12</v>
      </c>
      <c r="F54" s="4" t="s">
        <v>1</v>
      </c>
      <c r="G54" s="11" t="s">
        <v>2</v>
      </c>
    </row>
    <row r="55" spans="1:40" x14ac:dyDescent="0.25">
      <c r="A55" s="32" t="s">
        <v>46</v>
      </c>
      <c r="B55" s="6">
        <v>455</v>
      </c>
      <c r="C55" s="5">
        <f t="shared" ref="C55:C61" si="3">B55/$B$62</f>
        <v>9.6870342771982115E-2</v>
      </c>
      <c r="E55" s="32" t="s">
        <v>13</v>
      </c>
      <c r="F55" s="6">
        <v>419</v>
      </c>
      <c r="G55" s="5">
        <f>F55/$F$60</f>
        <v>0.77306273062730624</v>
      </c>
    </row>
    <row r="56" spans="1:40" ht="32.25" customHeight="1" x14ac:dyDescent="0.25">
      <c r="A56" s="32" t="s">
        <v>47</v>
      </c>
      <c r="B56" s="6">
        <v>257</v>
      </c>
      <c r="C56" s="5">
        <f t="shared" si="3"/>
        <v>5.4715776027251438E-2</v>
      </c>
      <c r="D56" s="31"/>
      <c r="E56" s="32" t="s">
        <v>25</v>
      </c>
      <c r="F56" s="6">
        <v>90</v>
      </c>
      <c r="G56" s="5">
        <f>F56/$F$60</f>
        <v>0.16605166051660517</v>
      </c>
    </row>
    <row r="57" spans="1:40" x14ac:dyDescent="0.25">
      <c r="A57" s="32" t="s">
        <v>48</v>
      </c>
      <c r="B57" s="6">
        <v>441</v>
      </c>
      <c r="C57" s="5">
        <f t="shared" si="3"/>
        <v>9.3889716840536513E-2</v>
      </c>
      <c r="E57" s="32" t="s">
        <v>20</v>
      </c>
      <c r="F57" s="6">
        <v>13</v>
      </c>
      <c r="G57" s="5">
        <f>F57/$F$60</f>
        <v>2.3985239852398525E-2</v>
      </c>
    </row>
    <row r="58" spans="1:40" x14ac:dyDescent="0.25">
      <c r="A58" s="32" t="s">
        <v>49</v>
      </c>
      <c r="B58" s="6">
        <v>827</v>
      </c>
      <c r="C58" s="5">
        <f t="shared" si="3"/>
        <v>0.17606983180753671</v>
      </c>
      <c r="E58" s="32" t="s">
        <v>26</v>
      </c>
      <c r="F58" s="6">
        <v>12</v>
      </c>
      <c r="G58" s="5">
        <f>F58/$F$60</f>
        <v>2.2140221402214021E-2</v>
      </c>
    </row>
    <row r="59" spans="1:40" x14ac:dyDescent="0.25">
      <c r="A59" s="32" t="s">
        <v>50</v>
      </c>
      <c r="B59" s="6">
        <v>959</v>
      </c>
      <c r="C59" s="5">
        <f t="shared" si="3"/>
        <v>0.20417287630402384</v>
      </c>
      <c r="E59" s="13" t="s">
        <v>17</v>
      </c>
      <c r="F59" s="14">
        <v>8</v>
      </c>
      <c r="G59" s="15">
        <f>F59/$F$60</f>
        <v>1.4760147601476014E-2</v>
      </c>
    </row>
    <row r="60" spans="1:40" ht="15.75" thickBot="1" x14ac:dyDescent="0.3">
      <c r="A60" s="32" t="s">
        <v>51</v>
      </c>
      <c r="B60" s="6">
        <v>807</v>
      </c>
      <c r="C60" s="5">
        <f t="shared" si="3"/>
        <v>0.17181179476261443</v>
      </c>
      <c r="E60" s="33" t="s">
        <v>5</v>
      </c>
      <c r="F60" s="3">
        <f>SUM(F55:F59)</f>
        <v>542</v>
      </c>
      <c r="G60" s="2"/>
    </row>
    <row r="61" spans="1:40" x14ac:dyDescent="0.25">
      <c r="A61" s="13" t="s">
        <v>52</v>
      </c>
      <c r="B61" s="14">
        <v>951</v>
      </c>
      <c r="C61" s="15">
        <f t="shared" si="3"/>
        <v>0.20246966148605494</v>
      </c>
    </row>
    <row r="62" spans="1:40" ht="15.75" thickBot="1" x14ac:dyDescent="0.3">
      <c r="A62" s="33" t="s">
        <v>5</v>
      </c>
      <c r="B62" s="3">
        <f>SUM(B55:B61)</f>
        <v>4697</v>
      </c>
      <c r="C62" s="2"/>
    </row>
    <row r="63" spans="1:40" ht="15.75" thickBot="1" x14ac:dyDescent="0.3"/>
    <row r="64" spans="1:40" ht="18" thickBot="1" x14ac:dyDescent="0.35">
      <c r="A64" s="137" t="s">
        <v>53</v>
      </c>
      <c r="B64" s="138"/>
      <c r="C64" s="139"/>
    </row>
    <row r="65" spans="1:3" x14ac:dyDescent="0.25">
      <c r="A65" s="12" t="s">
        <v>45</v>
      </c>
      <c r="B65" s="4" t="s">
        <v>7</v>
      </c>
      <c r="C65" s="11" t="s">
        <v>2</v>
      </c>
    </row>
    <row r="66" spans="1:3" x14ac:dyDescent="0.25">
      <c r="A66" s="32" t="s">
        <v>46</v>
      </c>
      <c r="B66" s="6">
        <v>342</v>
      </c>
      <c r="C66" s="5">
        <f t="shared" ref="C66:C72" si="4">B66/$B$73</f>
        <v>0.17211877201811776</v>
      </c>
    </row>
    <row r="67" spans="1:3" x14ac:dyDescent="0.25">
      <c r="A67" s="32" t="s">
        <v>47</v>
      </c>
      <c r="B67" s="6">
        <v>156</v>
      </c>
      <c r="C67" s="5">
        <f t="shared" si="4"/>
        <v>7.8510317060895826E-2</v>
      </c>
    </row>
    <row r="68" spans="1:3" ht="18.75" customHeight="1" x14ac:dyDescent="0.25">
      <c r="A68" s="32" t="s">
        <v>48</v>
      </c>
      <c r="B68" s="6">
        <v>218</v>
      </c>
      <c r="C68" s="5">
        <f t="shared" si="4"/>
        <v>0.10971313537996981</v>
      </c>
    </row>
    <row r="69" spans="1:3" x14ac:dyDescent="0.25">
      <c r="A69" s="32" t="s">
        <v>49</v>
      </c>
      <c r="B69" s="6">
        <v>369</v>
      </c>
      <c r="C69" s="5">
        <f t="shared" si="4"/>
        <v>0.18570709612481126</v>
      </c>
    </row>
    <row r="70" spans="1:3" x14ac:dyDescent="0.25">
      <c r="A70" s="32" t="s">
        <v>50</v>
      </c>
      <c r="B70" s="6">
        <v>233</v>
      </c>
      <c r="C70" s="5">
        <f t="shared" si="4"/>
        <v>0.11726220432813286</v>
      </c>
    </row>
    <row r="71" spans="1:3" x14ac:dyDescent="0.25">
      <c r="A71" s="32" t="s">
        <v>51</v>
      </c>
      <c r="B71" s="6">
        <v>204</v>
      </c>
      <c r="C71" s="5">
        <f t="shared" si="4"/>
        <v>0.10266733769501761</v>
      </c>
    </row>
    <row r="72" spans="1:3" x14ac:dyDescent="0.25">
      <c r="A72" s="13" t="s">
        <v>52</v>
      </c>
      <c r="B72" s="14">
        <v>465</v>
      </c>
      <c r="C72" s="15">
        <f t="shared" si="4"/>
        <v>0.23402113739305486</v>
      </c>
    </row>
    <row r="73" spans="1:3" ht="15.75" thickBot="1" x14ac:dyDescent="0.3">
      <c r="A73" s="33" t="s">
        <v>5</v>
      </c>
      <c r="B73" s="3">
        <f>SUM(B66:B72)</f>
        <v>1987</v>
      </c>
      <c r="C73" s="2"/>
    </row>
    <row r="75" spans="1:3" ht="15.75" thickBot="1" x14ac:dyDescent="0.3"/>
    <row r="76" spans="1:3" ht="18" thickBot="1" x14ac:dyDescent="0.35">
      <c r="A76" s="141" t="s">
        <v>11</v>
      </c>
      <c r="B76" s="142"/>
      <c r="C76" s="143"/>
    </row>
    <row r="77" spans="1:3" x14ac:dyDescent="0.25">
      <c r="A77" s="12" t="s">
        <v>12</v>
      </c>
      <c r="B77" s="4" t="s">
        <v>1</v>
      </c>
      <c r="C77" s="11" t="s">
        <v>2</v>
      </c>
    </row>
    <row r="78" spans="1:3" x14ac:dyDescent="0.25">
      <c r="A78" s="21" t="s">
        <v>13</v>
      </c>
      <c r="B78" s="6">
        <v>2500</v>
      </c>
      <c r="C78" s="5">
        <f t="shared" ref="C78:C88" si="5">B78/$B$89</f>
        <v>0.53225463061528633</v>
      </c>
    </row>
    <row r="79" spans="1:3" x14ac:dyDescent="0.25">
      <c r="A79" s="21" t="s">
        <v>25</v>
      </c>
      <c r="B79" s="6">
        <v>716</v>
      </c>
      <c r="C79" s="5">
        <f t="shared" si="5"/>
        <v>0.15243772620821802</v>
      </c>
    </row>
    <row r="80" spans="1:3" x14ac:dyDescent="0.25">
      <c r="A80" s="21" t="s">
        <v>19</v>
      </c>
      <c r="B80" s="6">
        <v>393</v>
      </c>
      <c r="C80" s="5">
        <f t="shared" si="5"/>
        <v>8.3670427932723015E-2</v>
      </c>
    </row>
    <row r="81" spans="1:3" x14ac:dyDescent="0.25">
      <c r="A81" s="21" t="s">
        <v>17</v>
      </c>
      <c r="B81" s="6">
        <v>153</v>
      </c>
      <c r="C81" s="5">
        <f t="shared" si="5"/>
        <v>3.2573983393655526E-2</v>
      </c>
    </row>
    <row r="82" spans="1:3" x14ac:dyDescent="0.25">
      <c r="A82" s="21" t="s">
        <v>23</v>
      </c>
      <c r="B82" s="6">
        <v>133</v>
      </c>
      <c r="C82" s="5">
        <f t="shared" si="5"/>
        <v>2.8315946348733235E-2</v>
      </c>
    </row>
    <row r="83" spans="1:3" x14ac:dyDescent="0.25">
      <c r="A83" s="21" t="s">
        <v>26</v>
      </c>
      <c r="B83" s="6">
        <v>125</v>
      </c>
      <c r="C83" s="5">
        <f t="shared" si="5"/>
        <v>2.6612731530764318E-2</v>
      </c>
    </row>
    <row r="84" spans="1:3" x14ac:dyDescent="0.25">
      <c r="A84" s="21" t="s">
        <v>27</v>
      </c>
      <c r="B84" s="6">
        <v>85</v>
      </c>
      <c r="C84" s="5">
        <f t="shared" si="5"/>
        <v>1.8096657440919737E-2</v>
      </c>
    </row>
    <row r="85" spans="1:3" x14ac:dyDescent="0.25">
      <c r="A85" s="21" t="s">
        <v>29</v>
      </c>
      <c r="B85" s="6">
        <v>64</v>
      </c>
      <c r="C85" s="5">
        <f t="shared" si="5"/>
        <v>1.3625718543751331E-2</v>
      </c>
    </row>
    <row r="86" spans="1:3" x14ac:dyDescent="0.25">
      <c r="A86" s="21" t="s">
        <v>15</v>
      </c>
      <c r="B86" s="6">
        <v>59</v>
      </c>
      <c r="C86" s="5">
        <f t="shared" si="5"/>
        <v>1.2561209282520759E-2</v>
      </c>
    </row>
    <row r="87" spans="1:3" x14ac:dyDescent="0.25">
      <c r="A87" s="21" t="s">
        <v>145</v>
      </c>
      <c r="B87" s="6">
        <v>59</v>
      </c>
      <c r="C87" s="5">
        <f t="shared" si="5"/>
        <v>1.2561209282520759E-2</v>
      </c>
    </row>
    <row r="88" spans="1:3" x14ac:dyDescent="0.25">
      <c r="A88" s="22" t="s">
        <v>33</v>
      </c>
      <c r="B88" s="14">
        <v>410</v>
      </c>
      <c r="C88" s="15">
        <f t="shared" si="5"/>
        <v>8.7289759420906957E-2</v>
      </c>
    </row>
    <row r="89" spans="1:3" ht="15.75" thickBot="1" x14ac:dyDescent="0.3">
      <c r="A89" s="33" t="s">
        <v>5</v>
      </c>
      <c r="B89" s="3">
        <f>SUM(B78:B88)</f>
        <v>4697</v>
      </c>
      <c r="C89" s="2"/>
    </row>
    <row r="90" spans="1:3" ht="15.75" thickBot="1" x14ac:dyDescent="0.3"/>
    <row r="91" spans="1:3" ht="18" thickBot="1" x14ac:dyDescent="0.35">
      <c r="A91" s="137" t="s">
        <v>42</v>
      </c>
      <c r="B91" s="138"/>
      <c r="C91" s="139"/>
    </row>
    <row r="92" spans="1:3" x14ac:dyDescent="0.25">
      <c r="A92" s="12" t="s">
        <v>12</v>
      </c>
      <c r="B92" s="4" t="s">
        <v>1</v>
      </c>
      <c r="C92" s="11" t="s">
        <v>2</v>
      </c>
    </row>
    <row r="93" spans="1:3" x14ac:dyDescent="0.25">
      <c r="A93" s="32" t="s">
        <v>13</v>
      </c>
      <c r="B93" s="6">
        <v>1538</v>
      </c>
      <c r="C93" s="5">
        <f t="shared" ref="C93:C100" si="6">B93/$B$101</f>
        <v>0.77403120281831905</v>
      </c>
    </row>
    <row r="94" spans="1:3" x14ac:dyDescent="0.25">
      <c r="A94" s="32" t="s">
        <v>25</v>
      </c>
      <c r="B94" s="6">
        <v>214</v>
      </c>
      <c r="C94" s="5">
        <f t="shared" si="6"/>
        <v>0.10770005032712632</v>
      </c>
    </row>
    <row r="95" spans="1:3" x14ac:dyDescent="0.25">
      <c r="A95" s="32" t="s">
        <v>19</v>
      </c>
      <c r="B95" s="6">
        <v>69</v>
      </c>
      <c r="C95" s="5">
        <f t="shared" si="6"/>
        <v>3.4725717161550075E-2</v>
      </c>
    </row>
    <row r="96" spans="1:3" x14ac:dyDescent="0.25">
      <c r="A96" s="32" t="s">
        <v>17</v>
      </c>
      <c r="B96" s="6">
        <v>43</v>
      </c>
      <c r="C96" s="5">
        <f t="shared" si="6"/>
        <v>2.1640664318067437E-2</v>
      </c>
    </row>
    <row r="97" spans="1:3" x14ac:dyDescent="0.25">
      <c r="A97" s="32" t="s">
        <v>32</v>
      </c>
      <c r="B97" s="6">
        <v>37</v>
      </c>
      <c r="C97" s="5">
        <f t="shared" si="6"/>
        <v>1.8621036738802214E-2</v>
      </c>
    </row>
    <row r="98" spans="1:3" x14ac:dyDescent="0.25">
      <c r="A98" s="32" t="s">
        <v>31</v>
      </c>
      <c r="B98" s="6">
        <v>34</v>
      </c>
      <c r="C98" s="5">
        <f t="shared" si="6"/>
        <v>1.7111222949169603E-2</v>
      </c>
    </row>
    <row r="99" spans="1:3" x14ac:dyDescent="0.25">
      <c r="A99" s="32" t="s">
        <v>20</v>
      </c>
      <c r="B99" s="6">
        <v>27</v>
      </c>
      <c r="C99" s="5">
        <f t="shared" si="6"/>
        <v>1.3588324106693507E-2</v>
      </c>
    </row>
    <row r="100" spans="1:3" x14ac:dyDescent="0.25">
      <c r="A100" s="13" t="s">
        <v>26</v>
      </c>
      <c r="B100" s="14">
        <v>25</v>
      </c>
      <c r="C100" s="15">
        <f t="shared" si="6"/>
        <v>1.2581781580271767E-2</v>
      </c>
    </row>
    <row r="101" spans="1:3" ht="15.75" thickBot="1" x14ac:dyDescent="0.3">
      <c r="A101" s="33" t="s">
        <v>5</v>
      </c>
      <c r="B101" s="3">
        <f>SUM(B93:B100)</f>
        <v>1987</v>
      </c>
      <c r="C101" s="2"/>
    </row>
    <row r="111" spans="1:3" ht="34.5" customHeight="1" x14ac:dyDescent="0.25"/>
    <row r="147" spans="1:1" ht="15.75" thickBot="1" x14ac:dyDescent="0.3"/>
    <row r="148" spans="1:1" x14ac:dyDescent="0.25">
      <c r="A148" s="46" t="s">
        <v>159</v>
      </c>
    </row>
    <row r="150" spans="1:1" x14ac:dyDescent="0.25">
      <c r="A150" s="30" t="s">
        <v>160</v>
      </c>
    </row>
  </sheetData>
  <mergeCells count="14">
    <mergeCell ref="A1:F1"/>
    <mergeCell ref="A5:C5"/>
    <mergeCell ref="I5:J5"/>
    <mergeCell ref="A12:C12"/>
    <mergeCell ref="A35:C35"/>
    <mergeCell ref="A24:C24"/>
    <mergeCell ref="A47:C47"/>
    <mergeCell ref="A76:C76"/>
    <mergeCell ref="A91:C91"/>
    <mergeCell ref="A64:C64"/>
    <mergeCell ref="A41:C41"/>
    <mergeCell ref="E5:G5"/>
    <mergeCell ref="E12:G12"/>
    <mergeCell ref="E24:G24"/>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55"/>
  <sheetViews>
    <sheetView topLeftCell="A50" workbookViewId="0">
      <selection activeCell="F36" sqref="F36"/>
    </sheetView>
  </sheetViews>
  <sheetFormatPr defaultColWidth="8.85546875" defaultRowHeight="15" x14ac:dyDescent="0.25"/>
  <cols>
    <col min="1" max="1" width="26.7109375" style="30" customWidth="1"/>
    <col min="2" max="2" width="10.7109375" style="30" bestFit="1" customWidth="1"/>
    <col min="3" max="3" width="7.85546875" style="30" customWidth="1"/>
    <col min="4" max="4" width="8.85546875" style="30"/>
    <col min="5" max="5" width="33.85546875" style="30" bestFit="1" customWidth="1"/>
    <col min="6" max="6" width="18.42578125" style="30" bestFit="1" customWidth="1"/>
    <col min="7" max="7" width="16" style="30" customWidth="1"/>
    <col min="8" max="8" width="8.7109375" style="30" customWidth="1"/>
    <col min="9" max="9" width="19" style="30" bestFit="1" customWidth="1"/>
    <col min="10" max="16384" width="8.85546875" style="30"/>
  </cols>
  <sheetData>
    <row r="1" spans="1:10" ht="21" x14ac:dyDescent="0.35">
      <c r="A1" s="151" t="s">
        <v>337</v>
      </c>
      <c r="B1" s="151"/>
      <c r="C1" s="151"/>
      <c r="D1" s="151"/>
      <c r="E1" s="151"/>
      <c r="F1" s="151"/>
    </row>
    <row r="2" spans="1:10" x14ac:dyDescent="0.25">
      <c r="A2" s="38" t="s">
        <v>153</v>
      </c>
      <c r="B2" s="114"/>
      <c r="C2" s="56"/>
      <c r="D2" s="56"/>
    </row>
    <row r="3" spans="1:10" x14ac:dyDescent="0.25">
      <c r="A3" s="30" t="s">
        <v>154</v>
      </c>
      <c r="B3" s="114"/>
      <c r="C3" s="56"/>
      <c r="D3" s="56"/>
    </row>
    <row r="4" spans="1:10" ht="15.75" thickBot="1" x14ac:dyDescent="0.3"/>
    <row r="5" spans="1:10" ht="18" thickBot="1" x14ac:dyDescent="0.35">
      <c r="A5" s="141" t="s">
        <v>34</v>
      </c>
      <c r="B5" s="142"/>
      <c r="C5" s="143"/>
      <c r="E5" s="141" t="s">
        <v>149</v>
      </c>
      <c r="F5" s="142"/>
      <c r="G5" s="143"/>
      <c r="I5" s="141" t="s">
        <v>62</v>
      </c>
      <c r="J5" s="143"/>
    </row>
    <row r="6" spans="1:10" x14ac:dyDescent="0.25">
      <c r="A6" s="12" t="s">
        <v>0</v>
      </c>
      <c r="B6" s="4" t="s">
        <v>1</v>
      </c>
      <c r="C6" s="11" t="s">
        <v>2</v>
      </c>
      <c r="E6" s="12" t="s">
        <v>54</v>
      </c>
      <c r="F6" s="4" t="s">
        <v>1</v>
      </c>
      <c r="G6" s="11" t="s">
        <v>2</v>
      </c>
      <c r="I6" s="17" t="s">
        <v>338</v>
      </c>
      <c r="J6" s="29"/>
    </row>
    <row r="7" spans="1:10" x14ac:dyDescent="0.25">
      <c r="A7" s="32" t="s">
        <v>3</v>
      </c>
      <c r="B7" s="6">
        <v>110753</v>
      </c>
      <c r="C7" s="5">
        <f>B7/$B$9</f>
        <v>0.9546602535922698</v>
      </c>
      <c r="E7" s="32" t="s">
        <v>55</v>
      </c>
      <c r="F7" s="6">
        <v>43564</v>
      </c>
      <c r="G7" s="5">
        <f>F7/$F$9</f>
        <v>0.97000734786577902</v>
      </c>
      <c r="I7" s="32" t="s">
        <v>339</v>
      </c>
      <c r="J7" s="29"/>
    </row>
    <row r="8" spans="1:10" x14ac:dyDescent="0.25">
      <c r="A8" s="13" t="s">
        <v>4</v>
      </c>
      <c r="B8" s="14">
        <v>5260</v>
      </c>
      <c r="C8" s="15">
        <f>B8/$B$9</f>
        <v>4.5339746407730169E-2</v>
      </c>
      <c r="E8" s="13" t="s">
        <v>58</v>
      </c>
      <c r="F8" s="14">
        <v>1347</v>
      </c>
      <c r="G8" s="15">
        <f>F8/$F$9</f>
        <v>2.9992652134221014E-2</v>
      </c>
      <c r="I8" s="32" t="s">
        <v>340</v>
      </c>
      <c r="J8" s="29"/>
    </row>
    <row r="9" spans="1:10" ht="15.75" thickBot="1" x14ac:dyDescent="0.3">
      <c r="A9" s="33" t="s">
        <v>5</v>
      </c>
      <c r="B9" s="3">
        <f>SUM(B7:B8)</f>
        <v>116013</v>
      </c>
      <c r="C9" s="2"/>
      <c r="E9" s="33" t="s">
        <v>5</v>
      </c>
      <c r="F9" s="3">
        <f>SUM(F7:F8)</f>
        <v>44911</v>
      </c>
      <c r="G9" s="2"/>
      <c r="I9" s="32" t="s">
        <v>341</v>
      </c>
      <c r="J9" s="29"/>
    </row>
    <row r="10" spans="1:10" x14ac:dyDescent="0.25">
      <c r="A10" s="30" t="s">
        <v>342</v>
      </c>
      <c r="B10" s="113"/>
      <c r="C10" s="113"/>
      <c r="I10" s="32" t="s">
        <v>343</v>
      </c>
      <c r="J10" s="29"/>
    </row>
    <row r="11" spans="1:10" ht="18" thickBot="1" x14ac:dyDescent="0.35">
      <c r="B11" s="113"/>
      <c r="C11" s="113"/>
      <c r="H11" s="129"/>
      <c r="I11" s="32" t="s">
        <v>344</v>
      </c>
      <c r="J11" s="29"/>
    </row>
    <row r="12" spans="1:10" ht="18" thickBot="1" x14ac:dyDescent="0.35">
      <c r="A12" s="141" t="s">
        <v>35</v>
      </c>
      <c r="B12" s="142"/>
      <c r="C12" s="143"/>
      <c r="E12" s="137" t="s">
        <v>56</v>
      </c>
      <c r="F12" s="138"/>
      <c r="G12" s="139"/>
      <c r="H12" s="130"/>
      <c r="I12" s="32" t="s">
        <v>345</v>
      </c>
      <c r="J12" s="29"/>
    </row>
    <row r="13" spans="1:10" x14ac:dyDescent="0.25">
      <c r="A13" s="12" t="s">
        <v>6</v>
      </c>
      <c r="B13" s="4" t="s">
        <v>7</v>
      </c>
      <c r="C13" s="11" t="s">
        <v>2</v>
      </c>
      <c r="E13" s="12" t="s">
        <v>6</v>
      </c>
      <c r="F13" s="4" t="s">
        <v>7</v>
      </c>
      <c r="G13" s="11" t="s">
        <v>2</v>
      </c>
      <c r="H13" s="71"/>
      <c r="I13" s="32" t="s">
        <v>346</v>
      </c>
      <c r="J13" s="29"/>
    </row>
    <row r="14" spans="1:10" x14ac:dyDescent="0.25">
      <c r="A14" s="32" t="s">
        <v>36</v>
      </c>
      <c r="B14" s="6">
        <v>5494</v>
      </c>
      <c r="C14" s="5">
        <f>B14/$B$21</f>
        <v>4.7356761742218548E-2</v>
      </c>
      <c r="E14" s="32" t="s">
        <v>36</v>
      </c>
      <c r="F14" s="6">
        <v>851</v>
      </c>
      <c r="G14" s="5">
        <f t="shared" ref="G14:G19" si="0">F14/$F$20</f>
        <v>2.6422827335672368E-2</v>
      </c>
      <c r="H14" s="71"/>
      <c r="I14" s="32"/>
      <c r="J14" s="29"/>
    </row>
    <row r="15" spans="1:10" x14ac:dyDescent="0.25">
      <c r="A15" s="32" t="s">
        <v>37</v>
      </c>
      <c r="B15" s="6">
        <v>9172</v>
      </c>
      <c r="C15" s="5">
        <f t="shared" ref="C15:C20" si="1">B15/$B$21</f>
        <v>7.9060105333023017E-2</v>
      </c>
      <c r="E15" s="32" t="s">
        <v>37</v>
      </c>
      <c r="F15" s="6">
        <v>1990</v>
      </c>
      <c r="G15" s="5">
        <f t="shared" si="0"/>
        <v>6.1787810103393674E-2</v>
      </c>
      <c r="H15" s="131"/>
      <c r="I15" s="32"/>
      <c r="J15" s="29"/>
    </row>
    <row r="16" spans="1:10" x14ac:dyDescent="0.25">
      <c r="A16" s="32" t="s">
        <v>38</v>
      </c>
      <c r="B16" s="6">
        <v>14237</v>
      </c>
      <c r="C16" s="5">
        <f t="shared" si="1"/>
        <v>0.12271900562867954</v>
      </c>
      <c r="E16" s="32" t="s">
        <v>38</v>
      </c>
      <c r="F16" s="6">
        <v>3735</v>
      </c>
      <c r="G16" s="5">
        <f t="shared" si="0"/>
        <v>0.1159685782593846</v>
      </c>
      <c r="I16" s="32"/>
      <c r="J16" s="29"/>
    </row>
    <row r="17" spans="1:10" x14ac:dyDescent="0.25">
      <c r="A17" s="32" t="s">
        <v>39</v>
      </c>
      <c r="B17" s="6">
        <v>15171</v>
      </c>
      <c r="C17" s="5">
        <f t="shared" si="1"/>
        <v>0.13076982751932972</v>
      </c>
      <c r="E17" s="32" t="s">
        <v>39</v>
      </c>
      <c r="F17" s="6">
        <v>4157</v>
      </c>
      <c r="G17" s="5">
        <f t="shared" si="0"/>
        <v>0.12907131989940074</v>
      </c>
      <c r="I17" s="32"/>
      <c r="J17" s="29"/>
    </row>
    <row r="18" spans="1:10" ht="17.25" x14ac:dyDescent="0.3">
      <c r="A18" s="32" t="s">
        <v>40</v>
      </c>
      <c r="B18" s="6">
        <v>16136</v>
      </c>
      <c r="C18" s="5">
        <f t="shared" si="1"/>
        <v>0.13908786084318137</v>
      </c>
      <c r="E18" s="32" t="s">
        <v>40</v>
      </c>
      <c r="F18" s="6">
        <v>4577</v>
      </c>
      <c r="G18" s="5">
        <f t="shared" si="0"/>
        <v>0.14211196323780545</v>
      </c>
      <c r="H18" s="94"/>
      <c r="I18" s="32"/>
      <c r="J18" s="29"/>
    </row>
    <row r="19" spans="1:10" x14ac:dyDescent="0.25">
      <c r="A19" s="32" t="s">
        <v>8</v>
      </c>
      <c r="B19" s="6">
        <v>51917</v>
      </c>
      <c r="C19" s="5">
        <f t="shared" si="1"/>
        <v>0.44751019282321808</v>
      </c>
      <c r="E19" s="13" t="s">
        <v>8</v>
      </c>
      <c r="F19" s="14">
        <v>16897</v>
      </c>
      <c r="G19" s="15">
        <f t="shared" si="0"/>
        <v>0.52463750116434316</v>
      </c>
      <c r="H19" s="130"/>
      <c r="I19" s="32"/>
      <c r="J19" s="29"/>
    </row>
    <row r="20" spans="1:10" ht="15.75" thickBot="1" x14ac:dyDescent="0.3">
      <c r="A20" s="13" t="s">
        <v>9</v>
      </c>
      <c r="B20" s="14">
        <v>3886</v>
      </c>
      <c r="C20" s="15">
        <f t="shared" si="1"/>
        <v>3.3496246110349702E-2</v>
      </c>
      <c r="E20" s="33" t="s">
        <v>5</v>
      </c>
      <c r="F20" s="3">
        <f>SUM(F14:F19)</f>
        <v>32207</v>
      </c>
      <c r="G20" s="2"/>
      <c r="H20" s="71"/>
      <c r="I20" s="32"/>
      <c r="J20" s="29"/>
    </row>
    <row r="21" spans="1:10" ht="15.75" thickBot="1" x14ac:dyDescent="0.3">
      <c r="A21" s="33" t="s">
        <v>5</v>
      </c>
      <c r="B21" s="3">
        <f>SUM(B14:B20)</f>
        <v>116013</v>
      </c>
      <c r="C21" s="2"/>
      <c r="H21" s="71"/>
      <c r="I21" s="32"/>
      <c r="J21" s="29"/>
    </row>
    <row r="22" spans="1:10" x14ac:dyDescent="0.25">
      <c r="A22" s="30" t="s">
        <v>342</v>
      </c>
      <c r="H22" s="37"/>
      <c r="I22" s="32"/>
      <c r="J22" s="29"/>
    </row>
    <row r="23" spans="1:10" ht="15.75" thickBot="1" x14ac:dyDescent="0.3">
      <c r="I23" s="32"/>
      <c r="J23" s="29"/>
    </row>
    <row r="24" spans="1:10" ht="18" thickBot="1" x14ac:dyDescent="0.35">
      <c r="A24" s="141" t="s">
        <v>10</v>
      </c>
      <c r="B24" s="142"/>
      <c r="C24" s="143"/>
      <c r="E24" s="137" t="s">
        <v>57</v>
      </c>
      <c r="F24" s="138"/>
      <c r="G24" s="139"/>
      <c r="I24" s="32"/>
      <c r="J24" s="29"/>
    </row>
    <row r="25" spans="1:10" x14ac:dyDescent="0.25">
      <c r="A25" s="12" t="s">
        <v>6</v>
      </c>
      <c r="B25" s="4" t="s">
        <v>7</v>
      </c>
      <c r="C25" s="11" t="s">
        <v>2</v>
      </c>
      <c r="E25" s="12" t="s">
        <v>6</v>
      </c>
      <c r="F25" s="4" t="s">
        <v>7</v>
      </c>
      <c r="G25" s="11" t="s">
        <v>2</v>
      </c>
      <c r="I25" s="32"/>
      <c r="J25" s="29"/>
    </row>
    <row r="26" spans="1:10" x14ac:dyDescent="0.25">
      <c r="A26" s="32" t="s">
        <v>36</v>
      </c>
      <c r="B26" s="6">
        <v>570</v>
      </c>
      <c r="C26" s="5">
        <f>B26/$B$33</f>
        <v>0.10836501901140684</v>
      </c>
      <c r="E26" s="32" t="s">
        <v>36</v>
      </c>
      <c r="F26" s="6">
        <v>63</v>
      </c>
      <c r="G26" s="5">
        <f>F26/$F$32</f>
        <v>5.8118081180811805E-2</v>
      </c>
      <c r="I26" s="32"/>
      <c r="J26" s="29"/>
    </row>
    <row r="27" spans="1:10" x14ac:dyDescent="0.25">
      <c r="A27" s="32" t="s">
        <v>37</v>
      </c>
      <c r="B27" s="6">
        <v>492</v>
      </c>
      <c r="C27" s="5">
        <f t="shared" ref="C27:C32" si="2">B27/$B$33</f>
        <v>9.3536121673003805E-2</v>
      </c>
      <c r="E27" s="32" t="s">
        <v>37</v>
      </c>
      <c r="F27" s="6">
        <v>85</v>
      </c>
      <c r="G27" s="5">
        <f>F27/$F$32</f>
        <v>7.8413284132841335E-2</v>
      </c>
      <c r="I27" s="32"/>
      <c r="J27" s="29"/>
    </row>
    <row r="28" spans="1:10" x14ac:dyDescent="0.25">
      <c r="A28" s="32" t="s">
        <v>38</v>
      </c>
      <c r="B28" s="6">
        <v>1067</v>
      </c>
      <c r="C28" s="5">
        <f t="shared" si="2"/>
        <v>0.20285171102661598</v>
      </c>
      <c r="E28" s="32" t="s">
        <v>38</v>
      </c>
      <c r="F28" s="6">
        <v>280</v>
      </c>
      <c r="G28" s="5">
        <f>F28/$F$32</f>
        <v>0.25830258302583026</v>
      </c>
      <c r="I28" s="32"/>
      <c r="J28" s="29"/>
    </row>
    <row r="29" spans="1:10" x14ac:dyDescent="0.25">
      <c r="A29" s="32" t="s">
        <v>39</v>
      </c>
      <c r="B29" s="6">
        <v>665</v>
      </c>
      <c r="C29" s="5">
        <f t="shared" si="2"/>
        <v>0.12642585551330798</v>
      </c>
      <c r="E29" s="32" t="s">
        <v>39</v>
      </c>
      <c r="F29" s="6">
        <v>111</v>
      </c>
      <c r="G29" s="5">
        <f>F29/$F$32</f>
        <v>0.10239852398523985</v>
      </c>
      <c r="I29" s="32"/>
      <c r="J29" s="29"/>
    </row>
    <row r="30" spans="1:10" x14ac:dyDescent="0.25">
      <c r="A30" s="32" t="s">
        <v>40</v>
      </c>
      <c r="B30" s="6">
        <v>524</v>
      </c>
      <c r="C30" s="5">
        <f t="shared" si="2"/>
        <v>9.9619771863117865E-2</v>
      </c>
      <c r="E30" s="32" t="s">
        <v>40</v>
      </c>
      <c r="F30" s="6">
        <v>157</v>
      </c>
      <c r="G30" s="5">
        <f>F30/$F$32</f>
        <v>0.1448339483394834</v>
      </c>
      <c r="I30" s="32"/>
      <c r="J30" s="29"/>
    </row>
    <row r="31" spans="1:10" ht="17.100000000000001" customHeight="1" thickBot="1" x14ac:dyDescent="0.3">
      <c r="A31" s="32" t="s">
        <v>8</v>
      </c>
      <c r="B31" s="6">
        <v>1694</v>
      </c>
      <c r="C31" s="5">
        <f t="shared" si="2"/>
        <v>0.32205323193916352</v>
      </c>
      <c r="E31" s="13" t="s">
        <v>8</v>
      </c>
      <c r="F31" s="14">
        <v>388</v>
      </c>
      <c r="G31" s="15">
        <f>F31/$F$32</f>
        <v>0.35793357933579334</v>
      </c>
      <c r="I31" s="33"/>
      <c r="J31" s="2"/>
    </row>
    <row r="32" spans="1:10" ht="15.75" thickBot="1" x14ac:dyDescent="0.3">
      <c r="A32" s="13" t="s">
        <v>9</v>
      </c>
      <c r="B32" s="14">
        <v>248</v>
      </c>
      <c r="C32" s="15">
        <f t="shared" si="2"/>
        <v>4.714828897338403E-2</v>
      </c>
      <c r="E32" s="33" t="s">
        <v>5</v>
      </c>
      <c r="F32" s="3">
        <f>SUM(F26:F31)</f>
        <v>1084</v>
      </c>
      <c r="G32" s="2"/>
    </row>
    <row r="33" spans="1:7" ht="15.75" thickBot="1" x14ac:dyDescent="0.3">
      <c r="A33" s="33" t="s">
        <v>5</v>
      </c>
      <c r="B33" s="3">
        <f>SUM(B26:B32)</f>
        <v>5260</v>
      </c>
      <c r="C33" s="2"/>
    </row>
    <row r="34" spans="1:7" ht="52.5" thickBot="1" x14ac:dyDescent="0.35">
      <c r="E34" s="95" t="s">
        <v>59</v>
      </c>
      <c r="F34" s="96"/>
      <c r="G34" s="97"/>
    </row>
    <row r="35" spans="1:7" ht="35.25" customHeight="1" thickBot="1" x14ac:dyDescent="0.35">
      <c r="A35" s="167" t="s">
        <v>172</v>
      </c>
      <c r="B35" s="168"/>
      <c r="C35" s="169"/>
      <c r="E35" s="12" t="s">
        <v>6</v>
      </c>
      <c r="F35" s="4" t="s">
        <v>7</v>
      </c>
      <c r="G35" s="11" t="s">
        <v>2</v>
      </c>
    </row>
    <row r="36" spans="1:7" x14ac:dyDescent="0.25">
      <c r="A36" s="12" t="s">
        <v>0</v>
      </c>
      <c r="B36" s="4" t="s">
        <v>1</v>
      </c>
      <c r="C36" s="11" t="s">
        <v>2</v>
      </c>
      <c r="E36" s="32" t="s">
        <v>36</v>
      </c>
      <c r="F36" s="6">
        <f>F26</f>
        <v>63</v>
      </c>
      <c r="G36" s="5">
        <f>F36/$F$38</f>
        <v>0.42567567567567566</v>
      </c>
    </row>
    <row r="37" spans="1:7" ht="17.100000000000001" customHeight="1" x14ac:dyDescent="0.25">
      <c r="A37" s="32" t="s">
        <v>3</v>
      </c>
      <c r="B37" s="6">
        <v>4924</v>
      </c>
      <c r="C37" s="5">
        <v>0.89600000000000002</v>
      </c>
      <c r="E37" s="13" t="s">
        <v>37</v>
      </c>
      <c r="F37" s="14">
        <f>F27</f>
        <v>85</v>
      </c>
      <c r="G37" s="15">
        <f>F37/$F$38</f>
        <v>0.57432432432432434</v>
      </c>
    </row>
    <row r="38" spans="1:7" ht="15.75" thickBot="1" x14ac:dyDescent="0.3">
      <c r="A38" s="13" t="s">
        <v>4</v>
      </c>
      <c r="B38" s="14">
        <v>570</v>
      </c>
      <c r="C38" s="15">
        <v>0.104</v>
      </c>
      <c r="E38" s="33" t="s">
        <v>5</v>
      </c>
      <c r="F38" s="3">
        <f>SUM(F36:F37)</f>
        <v>148</v>
      </c>
      <c r="G38" s="2"/>
    </row>
    <row r="39" spans="1:7" ht="15.75" thickBot="1" x14ac:dyDescent="0.3">
      <c r="A39" s="33" t="s">
        <v>5</v>
      </c>
      <c r="B39" s="3">
        <v>5494</v>
      </c>
      <c r="C39" s="36"/>
    </row>
    <row r="40" spans="1:7" ht="52.5" thickBot="1" x14ac:dyDescent="0.35">
      <c r="E40" s="95" t="s">
        <v>60</v>
      </c>
      <c r="F40" s="96"/>
      <c r="G40" s="97"/>
    </row>
    <row r="41" spans="1:7" ht="18" thickBot="1" x14ac:dyDescent="0.35">
      <c r="A41" s="141" t="s">
        <v>170</v>
      </c>
      <c r="B41" s="142"/>
      <c r="C41" s="143"/>
      <c r="E41" s="12" t="s">
        <v>12</v>
      </c>
      <c r="F41" s="4" t="s">
        <v>1</v>
      </c>
      <c r="G41" s="11" t="s">
        <v>2</v>
      </c>
    </row>
    <row r="42" spans="1:7" x14ac:dyDescent="0.25">
      <c r="A42" s="12" t="s">
        <v>0</v>
      </c>
      <c r="B42" s="4" t="s">
        <v>1</v>
      </c>
      <c r="C42" s="11" t="s">
        <v>2</v>
      </c>
      <c r="E42" s="32" t="s">
        <v>15</v>
      </c>
      <c r="F42" s="6">
        <v>170</v>
      </c>
      <c r="G42" s="5">
        <f>F42/$F$53</f>
        <v>0.15682656826568267</v>
      </c>
    </row>
    <row r="43" spans="1:7" x14ac:dyDescent="0.25">
      <c r="A43" s="32" t="s">
        <v>3</v>
      </c>
      <c r="B43" s="6">
        <v>8680</v>
      </c>
      <c r="C43" s="5">
        <v>0.94599999999999995</v>
      </c>
      <c r="E43" s="32" t="s">
        <v>14</v>
      </c>
      <c r="F43" s="6">
        <v>158</v>
      </c>
      <c r="G43" s="5">
        <f>F43/$F$53</f>
        <v>0.14575645756457564</v>
      </c>
    </row>
    <row r="44" spans="1:7" x14ac:dyDescent="0.25">
      <c r="A44" s="13" t="s">
        <v>4</v>
      </c>
      <c r="B44" s="14">
        <v>492</v>
      </c>
      <c r="C44" s="15">
        <v>5.3999999999999999E-2</v>
      </c>
      <c r="E44" s="32" t="s">
        <v>347</v>
      </c>
      <c r="F44" s="6">
        <v>111</v>
      </c>
      <c r="G44" s="5">
        <f>F44/$F$53</f>
        <v>0.10239852398523985</v>
      </c>
    </row>
    <row r="45" spans="1:7" ht="15.75" thickBot="1" x14ac:dyDescent="0.3">
      <c r="A45" s="33" t="s">
        <v>5</v>
      </c>
      <c r="B45" s="3">
        <v>9172</v>
      </c>
      <c r="C45" s="2"/>
      <c r="E45" s="32" t="s">
        <v>17</v>
      </c>
      <c r="F45" s="6">
        <v>94</v>
      </c>
      <c r="G45" s="5">
        <f>F45/$F$53</f>
        <v>8.6715867158671592E-2</v>
      </c>
    </row>
    <row r="46" spans="1:7" ht="15.75" thickBot="1" x14ac:dyDescent="0.3">
      <c r="E46" s="32" t="s">
        <v>29</v>
      </c>
      <c r="F46" s="6">
        <v>82</v>
      </c>
      <c r="G46" s="5">
        <f>F46/$F$53</f>
        <v>7.5645756457564578E-2</v>
      </c>
    </row>
    <row r="47" spans="1:7" ht="18" thickBot="1" x14ac:dyDescent="0.35">
      <c r="A47" s="137" t="s">
        <v>41</v>
      </c>
      <c r="B47" s="138"/>
      <c r="C47" s="139"/>
      <c r="E47" s="32" t="s">
        <v>348</v>
      </c>
      <c r="F47" s="6">
        <v>71</v>
      </c>
      <c r="G47" s="5">
        <f>F47/$F$53</f>
        <v>6.5498154981549817E-2</v>
      </c>
    </row>
    <row r="48" spans="1:7" x14ac:dyDescent="0.25">
      <c r="A48" s="12" t="s">
        <v>6</v>
      </c>
      <c r="B48" s="4" t="s">
        <v>7</v>
      </c>
      <c r="C48" s="11" t="s">
        <v>2</v>
      </c>
      <c r="E48" s="32" t="s">
        <v>190</v>
      </c>
      <c r="F48" s="6">
        <v>61</v>
      </c>
      <c r="G48" s="5">
        <f>F48/$F$53</f>
        <v>5.6273062730627307E-2</v>
      </c>
    </row>
    <row r="49" spans="1:40" x14ac:dyDescent="0.25">
      <c r="A49" s="32" t="s">
        <v>36</v>
      </c>
      <c r="B49" s="6">
        <f>B26</f>
        <v>570</v>
      </c>
      <c r="C49" s="5">
        <f>B49/$B$51</f>
        <v>0.53672316384180796</v>
      </c>
      <c r="E49" s="32" t="s">
        <v>349</v>
      </c>
      <c r="F49" s="6">
        <v>43</v>
      </c>
      <c r="G49" s="5">
        <f>F49/$F$53</f>
        <v>3.9667896678966787E-2</v>
      </c>
    </row>
    <row r="50" spans="1:40" x14ac:dyDescent="0.25">
      <c r="A50" s="13" t="s">
        <v>37</v>
      </c>
      <c r="B50" s="14">
        <f>B27</f>
        <v>492</v>
      </c>
      <c r="C50" s="15">
        <f>B50/$B$51</f>
        <v>0.4632768361581921</v>
      </c>
      <c r="E50" s="32" t="s">
        <v>16</v>
      </c>
      <c r="F50" s="6">
        <v>42</v>
      </c>
      <c r="G50" s="5">
        <f>F50/$F$53</f>
        <v>3.8745387453874541E-2</v>
      </c>
    </row>
    <row r="51" spans="1:40" ht="15.75" thickBot="1" x14ac:dyDescent="0.3">
      <c r="A51" s="33" t="s">
        <v>5</v>
      </c>
      <c r="B51" s="3">
        <f>SUM(B49:B50)</f>
        <v>1062</v>
      </c>
      <c r="C51" s="2"/>
      <c r="E51" s="32" t="s">
        <v>26</v>
      </c>
      <c r="F51" s="6">
        <v>34</v>
      </c>
      <c r="G51" s="5">
        <f>F51/$F$53</f>
        <v>3.136531365313653E-2</v>
      </c>
    </row>
    <row r="52" spans="1:40" ht="15.75" thickBot="1" x14ac:dyDescent="0.3">
      <c r="E52" s="13" t="s">
        <v>33</v>
      </c>
      <c r="F52" s="14">
        <v>218</v>
      </c>
      <c r="G52" s="15">
        <f>F52/$F$53</f>
        <v>0.2011070110701107</v>
      </c>
    </row>
    <row r="53" spans="1:40" ht="17.100000000000001" customHeight="1" thickBot="1" x14ac:dyDescent="0.35">
      <c r="A53" s="90" t="s">
        <v>44</v>
      </c>
      <c r="B53" s="91"/>
      <c r="C53" s="92"/>
      <c r="E53" s="33" t="s">
        <v>5</v>
      </c>
      <c r="F53" s="3">
        <f>SUM(F42:F52)</f>
        <v>1084</v>
      </c>
      <c r="G53" s="2"/>
    </row>
    <row r="54" spans="1:40" s="31" customFormat="1" x14ac:dyDescent="0.25">
      <c r="A54" s="12" t="s">
        <v>45</v>
      </c>
      <c r="B54" s="4" t="s">
        <v>7</v>
      </c>
      <c r="C54" s="11" t="s">
        <v>2</v>
      </c>
      <c r="D54" s="30"/>
      <c r="E54" s="44" t="s">
        <v>159</v>
      </c>
      <c r="F54" s="30"/>
      <c r="G54" s="30"/>
      <c r="H54" s="30"/>
      <c r="I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row>
    <row r="55" spans="1:40" ht="15.75" thickBot="1" x14ac:dyDescent="0.3">
      <c r="A55" s="32" t="s">
        <v>46</v>
      </c>
      <c r="B55" s="6">
        <v>623</v>
      </c>
      <c r="C55" s="5">
        <f t="shared" ref="C55:C61" si="3">B55/$B$62</f>
        <v>0.11844106463878327</v>
      </c>
      <c r="E55" s="45"/>
    </row>
    <row r="56" spans="1:40" ht="39.75" customHeight="1" thickBot="1" x14ac:dyDescent="0.35">
      <c r="A56" s="32" t="s">
        <v>47</v>
      </c>
      <c r="B56" s="6">
        <v>213</v>
      </c>
      <c r="C56" s="5">
        <f t="shared" si="3"/>
        <v>4.0494296577946766E-2</v>
      </c>
      <c r="D56" s="31"/>
      <c r="E56" s="95" t="s">
        <v>61</v>
      </c>
      <c r="F56" s="96"/>
      <c r="G56" s="97"/>
    </row>
    <row r="57" spans="1:40" x14ac:dyDescent="0.25">
      <c r="A57" s="32" t="s">
        <v>48</v>
      </c>
      <c r="B57" s="6">
        <v>1345</v>
      </c>
      <c r="C57" s="5">
        <f t="shared" si="3"/>
        <v>0.25570342205323193</v>
      </c>
      <c r="E57" s="12" t="s">
        <v>12</v>
      </c>
      <c r="F57" s="4" t="s">
        <v>1</v>
      </c>
      <c r="G57" s="11" t="s">
        <v>2</v>
      </c>
    </row>
    <row r="58" spans="1:40" x14ac:dyDescent="0.25">
      <c r="A58" s="32" t="s">
        <v>49</v>
      </c>
      <c r="B58" s="6">
        <v>1056</v>
      </c>
      <c r="C58" s="5">
        <f t="shared" si="3"/>
        <v>0.20076045627376427</v>
      </c>
      <c r="E58" s="32" t="s">
        <v>190</v>
      </c>
      <c r="F58" s="6">
        <v>61</v>
      </c>
      <c r="G58" s="5">
        <f>F58/$F$63</f>
        <v>0.41216216216216217</v>
      </c>
    </row>
    <row r="59" spans="1:40" x14ac:dyDescent="0.25">
      <c r="A59" s="32" t="s">
        <v>50</v>
      </c>
      <c r="B59" s="6">
        <v>784</v>
      </c>
      <c r="C59" s="5">
        <f t="shared" si="3"/>
        <v>0.14904942965779466</v>
      </c>
      <c r="E59" s="32" t="s">
        <v>17</v>
      </c>
      <c r="F59" s="6">
        <v>37</v>
      </c>
      <c r="G59" s="5">
        <f>F59/$F$63</f>
        <v>0.25</v>
      </c>
    </row>
    <row r="60" spans="1:40" x14ac:dyDescent="0.25">
      <c r="A60" s="32" t="s">
        <v>51</v>
      </c>
      <c r="B60" s="6">
        <v>659</v>
      </c>
      <c r="C60" s="5">
        <f t="shared" si="3"/>
        <v>0.1252851711026616</v>
      </c>
      <c r="E60" s="32" t="s">
        <v>15</v>
      </c>
      <c r="F60" s="6">
        <v>24</v>
      </c>
      <c r="G60" s="5">
        <f>F60/$F$63</f>
        <v>0.16216216216216217</v>
      </c>
    </row>
    <row r="61" spans="1:40" x14ac:dyDescent="0.25">
      <c r="A61" s="13" t="s">
        <v>52</v>
      </c>
      <c r="B61" s="14">
        <v>580</v>
      </c>
      <c r="C61" s="15">
        <f t="shared" si="3"/>
        <v>0.11026615969581749</v>
      </c>
      <c r="E61" s="32" t="s">
        <v>147</v>
      </c>
      <c r="F61" s="6">
        <v>16</v>
      </c>
      <c r="G61" s="5">
        <f>F61/$F$63</f>
        <v>0.10810810810810811</v>
      </c>
    </row>
    <row r="62" spans="1:40" ht="15.75" thickBot="1" x14ac:dyDescent="0.3">
      <c r="A62" s="33" t="s">
        <v>5</v>
      </c>
      <c r="B62" s="3">
        <f>SUM(B55:B61)</f>
        <v>5260</v>
      </c>
      <c r="C62" s="2"/>
      <c r="E62" s="13" t="s">
        <v>27</v>
      </c>
      <c r="F62" s="14">
        <v>10</v>
      </c>
      <c r="G62" s="15">
        <f>F62/$F$63</f>
        <v>6.7567567567567571E-2</v>
      </c>
    </row>
    <row r="63" spans="1:40" ht="15.75" thickBot="1" x14ac:dyDescent="0.3">
      <c r="E63" s="33" t="s">
        <v>5</v>
      </c>
      <c r="F63" s="3">
        <f>SUM(F58:F62)</f>
        <v>148</v>
      </c>
      <c r="G63" s="2"/>
    </row>
    <row r="64" spans="1:40" ht="18" thickBot="1" x14ac:dyDescent="0.35">
      <c r="A64" s="137" t="s">
        <v>53</v>
      </c>
      <c r="B64" s="138"/>
      <c r="C64" s="139"/>
      <c r="E64" s="46" t="s">
        <v>159</v>
      </c>
    </row>
    <row r="65" spans="1:3" x14ac:dyDescent="0.25">
      <c r="A65" s="12" t="s">
        <v>45</v>
      </c>
      <c r="B65" s="4" t="s">
        <v>7</v>
      </c>
      <c r="C65" s="11" t="s">
        <v>2</v>
      </c>
    </row>
    <row r="66" spans="1:3" x14ac:dyDescent="0.25">
      <c r="A66" s="32" t="s">
        <v>46</v>
      </c>
      <c r="B66" s="6">
        <v>159</v>
      </c>
      <c r="C66" s="5">
        <f t="shared" ref="C66:C72" si="4">B66/$B$73</f>
        <v>0.14971751412429379</v>
      </c>
    </row>
    <row r="67" spans="1:3" x14ac:dyDescent="0.25">
      <c r="A67" s="32" t="s">
        <v>47</v>
      </c>
      <c r="B67" s="6">
        <v>107</v>
      </c>
      <c r="C67" s="5">
        <f t="shared" si="4"/>
        <v>0.1007532956685499</v>
      </c>
    </row>
    <row r="68" spans="1:3" x14ac:dyDescent="0.25">
      <c r="A68" s="32" t="s">
        <v>48</v>
      </c>
      <c r="B68" s="6">
        <v>251</v>
      </c>
      <c r="C68" s="5">
        <f t="shared" si="4"/>
        <v>0.23634651600753295</v>
      </c>
    </row>
    <row r="69" spans="1:3" x14ac:dyDescent="0.25">
      <c r="A69" s="32" t="s">
        <v>49</v>
      </c>
      <c r="B69" s="6">
        <v>218</v>
      </c>
      <c r="C69" s="5">
        <f t="shared" si="4"/>
        <v>0.20527306967984935</v>
      </c>
    </row>
    <row r="70" spans="1:3" x14ac:dyDescent="0.25">
      <c r="A70" s="32" t="s">
        <v>50</v>
      </c>
      <c r="B70" s="6">
        <v>43</v>
      </c>
      <c r="C70" s="5">
        <f t="shared" si="4"/>
        <v>4.0489642184557438E-2</v>
      </c>
    </row>
    <row r="71" spans="1:3" x14ac:dyDescent="0.25">
      <c r="A71" s="32" t="s">
        <v>51</v>
      </c>
      <c r="B71" s="6">
        <v>170</v>
      </c>
      <c r="C71" s="5">
        <f t="shared" si="4"/>
        <v>0.160075329566855</v>
      </c>
    </row>
    <row r="72" spans="1:3" x14ac:dyDescent="0.25">
      <c r="A72" s="13" t="s">
        <v>52</v>
      </c>
      <c r="B72" s="14">
        <v>114</v>
      </c>
      <c r="C72" s="15">
        <f t="shared" si="4"/>
        <v>0.10734463276836158</v>
      </c>
    </row>
    <row r="73" spans="1:3" ht="15.75" thickBot="1" x14ac:dyDescent="0.3">
      <c r="A73" s="33" t="s">
        <v>5</v>
      </c>
      <c r="B73" s="3">
        <f>SUM(B66:B72)</f>
        <v>1062</v>
      </c>
      <c r="C73" s="2"/>
    </row>
    <row r="75" spans="1:3" ht="15.75" thickBot="1" x14ac:dyDescent="0.3"/>
    <row r="76" spans="1:3" ht="18" thickBot="1" x14ac:dyDescent="0.35">
      <c r="A76" s="141" t="s">
        <v>11</v>
      </c>
      <c r="B76" s="142"/>
      <c r="C76" s="143"/>
    </row>
    <row r="77" spans="1:3" x14ac:dyDescent="0.25">
      <c r="A77" s="12" t="s">
        <v>12</v>
      </c>
      <c r="B77" s="4" t="s">
        <v>1</v>
      </c>
      <c r="C77" s="11" t="s">
        <v>2</v>
      </c>
    </row>
    <row r="78" spans="1:3" x14ac:dyDescent="0.25">
      <c r="A78" s="21" t="s">
        <v>15</v>
      </c>
      <c r="B78" s="6">
        <v>686</v>
      </c>
      <c r="C78" s="5">
        <f t="shared" ref="C78:C88" si="5">B78/$B$89</f>
        <v>0.13041825095057033</v>
      </c>
    </row>
    <row r="79" spans="1:3" x14ac:dyDescent="0.25">
      <c r="A79" s="21" t="s">
        <v>14</v>
      </c>
      <c r="B79" s="6">
        <v>631</v>
      </c>
      <c r="C79" s="5">
        <f t="shared" si="5"/>
        <v>0.11996197718631178</v>
      </c>
    </row>
    <row r="80" spans="1:3" ht="34.5" customHeight="1" x14ac:dyDescent="0.25">
      <c r="A80" s="21" t="s">
        <v>13</v>
      </c>
      <c r="B80" s="6">
        <v>560</v>
      </c>
      <c r="C80" s="5">
        <f t="shared" si="5"/>
        <v>0.10646387832699619</v>
      </c>
    </row>
    <row r="81" spans="1:3" x14ac:dyDescent="0.25">
      <c r="A81" s="21" t="s">
        <v>26</v>
      </c>
      <c r="B81" s="6">
        <v>308</v>
      </c>
      <c r="C81" s="5">
        <f t="shared" si="5"/>
        <v>5.8555133079847908E-2</v>
      </c>
    </row>
    <row r="82" spans="1:3" ht="36" customHeight="1" x14ac:dyDescent="0.25">
      <c r="A82" s="21" t="s">
        <v>17</v>
      </c>
      <c r="B82" s="6">
        <v>301</v>
      </c>
      <c r="C82" s="5">
        <f t="shared" si="5"/>
        <v>5.7224334600760457E-2</v>
      </c>
    </row>
    <row r="83" spans="1:3" x14ac:dyDescent="0.25">
      <c r="A83" s="21" t="s">
        <v>347</v>
      </c>
      <c r="B83" s="6">
        <v>296</v>
      </c>
      <c r="C83" s="5">
        <f t="shared" si="5"/>
        <v>5.6273764258555133E-2</v>
      </c>
    </row>
    <row r="84" spans="1:3" x14ac:dyDescent="0.25">
      <c r="A84" s="21" t="s">
        <v>23</v>
      </c>
      <c r="B84" s="6">
        <v>286</v>
      </c>
      <c r="C84" s="5">
        <f t="shared" si="5"/>
        <v>5.4372623574144484E-2</v>
      </c>
    </row>
    <row r="85" spans="1:3" x14ac:dyDescent="0.25">
      <c r="A85" s="21" t="s">
        <v>29</v>
      </c>
      <c r="B85" s="6">
        <v>223</v>
      </c>
      <c r="C85" s="5">
        <f t="shared" si="5"/>
        <v>4.2395437262357415E-2</v>
      </c>
    </row>
    <row r="86" spans="1:3" x14ac:dyDescent="0.25">
      <c r="A86" s="21" t="s">
        <v>16</v>
      </c>
      <c r="B86" s="6">
        <v>203</v>
      </c>
      <c r="C86" s="5">
        <f t="shared" si="5"/>
        <v>3.8593155893536124E-2</v>
      </c>
    </row>
    <row r="87" spans="1:3" x14ac:dyDescent="0.25">
      <c r="A87" s="21" t="s">
        <v>19</v>
      </c>
      <c r="B87" s="6">
        <v>198</v>
      </c>
      <c r="C87" s="5">
        <f t="shared" si="5"/>
        <v>3.76425855513308E-2</v>
      </c>
    </row>
    <row r="88" spans="1:3" x14ac:dyDescent="0.25">
      <c r="A88" s="22" t="s">
        <v>33</v>
      </c>
      <c r="B88" s="14">
        <v>1568</v>
      </c>
      <c r="C88" s="15">
        <f t="shared" si="5"/>
        <v>0.29809885931558933</v>
      </c>
    </row>
    <row r="89" spans="1:3" ht="15.75" thickBot="1" x14ac:dyDescent="0.3">
      <c r="A89" s="33" t="s">
        <v>5</v>
      </c>
      <c r="B89" s="3">
        <f>SUM(B78:B88)</f>
        <v>5260</v>
      </c>
      <c r="C89" s="2"/>
    </row>
    <row r="90" spans="1:3" ht="15.75" thickBot="1" x14ac:dyDescent="0.3"/>
    <row r="91" spans="1:3" ht="18" thickBot="1" x14ac:dyDescent="0.35">
      <c r="A91" s="137" t="s">
        <v>42</v>
      </c>
      <c r="B91" s="138"/>
      <c r="C91" s="139"/>
    </row>
    <row r="92" spans="1:3" x14ac:dyDescent="0.25">
      <c r="A92" s="12" t="s">
        <v>12</v>
      </c>
      <c r="B92" s="4" t="s">
        <v>1</v>
      </c>
      <c r="C92" s="11" t="s">
        <v>2</v>
      </c>
    </row>
    <row r="93" spans="1:3" x14ac:dyDescent="0.25">
      <c r="A93" s="32" t="s">
        <v>147</v>
      </c>
      <c r="B93" s="6">
        <v>142</v>
      </c>
      <c r="C93" s="5">
        <f t="shared" ref="C93:C103" si="6">B93/$B$104</f>
        <v>0.13370998116760829</v>
      </c>
    </row>
    <row r="94" spans="1:3" x14ac:dyDescent="0.25">
      <c r="A94" s="32" t="s">
        <v>13</v>
      </c>
      <c r="B94" s="6">
        <v>135</v>
      </c>
      <c r="C94" s="5">
        <f t="shared" si="6"/>
        <v>0.1271186440677966</v>
      </c>
    </row>
    <row r="95" spans="1:3" x14ac:dyDescent="0.25">
      <c r="A95" s="32" t="s">
        <v>17</v>
      </c>
      <c r="B95" s="6">
        <v>128</v>
      </c>
      <c r="C95" s="5">
        <f t="shared" si="6"/>
        <v>0.12052730696798493</v>
      </c>
    </row>
    <row r="96" spans="1:3" x14ac:dyDescent="0.25">
      <c r="A96" s="32" t="s">
        <v>190</v>
      </c>
      <c r="B96" s="6">
        <v>107</v>
      </c>
      <c r="C96" s="5">
        <f t="shared" si="6"/>
        <v>0.1007532956685499</v>
      </c>
    </row>
    <row r="97" spans="1:3" x14ac:dyDescent="0.25">
      <c r="A97" s="32" t="s">
        <v>15</v>
      </c>
      <c r="B97" s="6">
        <v>97</v>
      </c>
      <c r="C97" s="5">
        <f t="shared" si="6"/>
        <v>9.1337099811676078E-2</v>
      </c>
    </row>
    <row r="98" spans="1:3" x14ac:dyDescent="0.25">
      <c r="A98" s="32" t="s">
        <v>26</v>
      </c>
      <c r="B98" s="6">
        <v>82</v>
      </c>
      <c r="C98" s="5">
        <f t="shared" si="6"/>
        <v>7.7212806026365349E-2</v>
      </c>
    </row>
    <row r="99" spans="1:3" x14ac:dyDescent="0.25">
      <c r="A99" s="32" t="s">
        <v>14</v>
      </c>
      <c r="B99" s="6">
        <v>72</v>
      </c>
      <c r="C99" s="5">
        <f t="shared" si="6"/>
        <v>6.7796610169491525E-2</v>
      </c>
    </row>
    <row r="100" spans="1:3" x14ac:dyDescent="0.25">
      <c r="A100" s="32" t="s">
        <v>22</v>
      </c>
      <c r="B100" s="6">
        <v>61</v>
      </c>
      <c r="C100" s="5">
        <f t="shared" si="6"/>
        <v>5.7438794726930323E-2</v>
      </c>
    </row>
    <row r="101" spans="1:3" x14ac:dyDescent="0.25">
      <c r="A101" s="32" t="s">
        <v>18</v>
      </c>
      <c r="B101" s="6">
        <v>50</v>
      </c>
      <c r="C101" s="5">
        <f t="shared" si="6"/>
        <v>4.7080979284369114E-2</v>
      </c>
    </row>
    <row r="102" spans="1:3" x14ac:dyDescent="0.25">
      <c r="A102" s="32" t="s">
        <v>23</v>
      </c>
      <c r="B102" s="6">
        <v>50</v>
      </c>
      <c r="C102" s="5">
        <f t="shared" si="6"/>
        <v>4.7080979284369114E-2</v>
      </c>
    </row>
    <row r="103" spans="1:3" ht="36" customHeight="1" x14ac:dyDescent="0.25">
      <c r="A103" s="13" t="s">
        <v>33</v>
      </c>
      <c r="B103" s="14">
        <v>138</v>
      </c>
      <c r="C103" s="15">
        <f t="shared" si="6"/>
        <v>0.12994350282485875</v>
      </c>
    </row>
    <row r="104" spans="1:3" ht="15.75" thickBot="1" x14ac:dyDescent="0.3">
      <c r="A104" s="33" t="s">
        <v>5</v>
      </c>
      <c r="B104" s="3">
        <f>SUM(B93:B103)</f>
        <v>1062</v>
      </c>
      <c r="C104" s="2"/>
    </row>
    <row r="113" ht="36" customHeight="1" x14ac:dyDescent="0.25"/>
    <row r="123" ht="33.75" customHeight="1" x14ac:dyDescent="0.25"/>
    <row r="129" ht="36" customHeight="1" x14ac:dyDescent="0.25"/>
    <row r="145" spans="1:1" ht="31.5" customHeight="1" x14ac:dyDescent="0.25"/>
    <row r="155" spans="1:1" x14ac:dyDescent="0.25">
      <c r="A155" s="30" t="s">
        <v>160</v>
      </c>
    </row>
  </sheetData>
  <mergeCells count="14">
    <mergeCell ref="I5:J5"/>
    <mergeCell ref="A12:C12"/>
    <mergeCell ref="A35:C35"/>
    <mergeCell ref="A41:C41"/>
    <mergeCell ref="A76:C76"/>
    <mergeCell ref="A91:C91"/>
    <mergeCell ref="A64:C64"/>
    <mergeCell ref="A1:F1"/>
    <mergeCell ref="A5:C5"/>
    <mergeCell ref="E5:G5"/>
    <mergeCell ref="E12:G12"/>
    <mergeCell ref="E24:G24"/>
    <mergeCell ref="A24:C24"/>
    <mergeCell ref="A47:C47"/>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61"/>
  <sheetViews>
    <sheetView topLeftCell="A38" workbookViewId="0">
      <selection activeCell="F26" sqref="F26"/>
    </sheetView>
  </sheetViews>
  <sheetFormatPr defaultColWidth="8.85546875" defaultRowHeight="15" x14ac:dyDescent="0.25"/>
  <cols>
    <col min="1" max="1" width="26.7109375" style="30" customWidth="1"/>
    <col min="2" max="2" width="10.7109375" style="30" bestFit="1" customWidth="1"/>
    <col min="3" max="3" width="7.85546875" style="30" customWidth="1"/>
    <col min="4" max="4" width="8.85546875" style="30"/>
    <col min="5" max="5" width="33.85546875" style="30" bestFit="1" customWidth="1"/>
    <col min="6" max="6" width="18.42578125" style="30" bestFit="1" customWidth="1"/>
    <col min="7" max="7" width="15.7109375" style="30" customWidth="1"/>
    <col min="8" max="8" width="8.85546875" style="30"/>
    <col min="9" max="9" width="13.85546875" style="30" bestFit="1" customWidth="1"/>
    <col min="10" max="16384" width="8.85546875" style="30"/>
  </cols>
  <sheetData>
    <row r="1" spans="1:10" ht="21" x14ac:dyDescent="0.35">
      <c r="A1" s="151" t="s">
        <v>352</v>
      </c>
      <c r="B1" s="151"/>
      <c r="C1" s="151"/>
      <c r="D1" s="151"/>
      <c r="E1" s="151"/>
      <c r="F1" s="151"/>
    </row>
    <row r="2" spans="1:10" x14ac:dyDescent="0.25">
      <c r="A2" s="38" t="s">
        <v>153</v>
      </c>
      <c r="B2" s="114"/>
      <c r="C2" s="56"/>
      <c r="D2" s="56"/>
    </row>
    <row r="3" spans="1:10" x14ac:dyDescent="0.25">
      <c r="A3" s="30" t="s">
        <v>154</v>
      </c>
      <c r="B3" s="114"/>
      <c r="C3" s="56"/>
      <c r="D3" s="56"/>
    </row>
    <row r="4" spans="1:10" ht="15.75" thickBot="1" x14ac:dyDescent="0.3">
      <c r="B4" s="114"/>
      <c r="C4" s="56"/>
      <c r="D4" s="56"/>
    </row>
    <row r="5" spans="1:10" ht="18" thickBot="1" x14ac:dyDescent="0.35">
      <c r="A5" s="141" t="s">
        <v>34</v>
      </c>
      <c r="B5" s="142"/>
      <c r="C5" s="143"/>
      <c r="E5" s="141" t="s">
        <v>149</v>
      </c>
      <c r="F5" s="142"/>
      <c r="G5" s="143"/>
      <c r="I5" s="141" t="s">
        <v>62</v>
      </c>
      <c r="J5" s="143"/>
    </row>
    <row r="6" spans="1:10" x14ac:dyDescent="0.25">
      <c r="A6" s="12" t="s">
        <v>0</v>
      </c>
      <c r="B6" s="4" t="s">
        <v>1</v>
      </c>
      <c r="C6" s="11" t="s">
        <v>2</v>
      </c>
      <c r="E6" s="12" t="s">
        <v>54</v>
      </c>
      <c r="F6" s="4" t="s">
        <v>1</v>
      </c>
      <c r="G6" s="11" t="s">
        <v>2</v>
      </c>
      <c r="I6" s="17" t="s">
        <v>351</v>
      </c>
      <c r="J6" s="29"/>
    </row>
    <row r="7" spans="1:10" x14ac:dyDescent="0.25">
      <c r="A7" s="32" t="s">
        <v>3</v>
      </c>
      <c r="B7" s="6">
        <v>138205</v>
      </c>
      <c r="C7" s="5">
        <f>B7/$B$9</f>
        <v>0.81242578506178209</v>
      </c>
      <c r="E7" s="32" t="s">
        <v>55</v>
      </c>
      <c r="F7" s="6">
        <v>60095</v>
      </c>
      <c r="G7" s="5">
        <f>F7/$F$9</f>
        <v>0.85465405674464912</v>
      </c>
      <c r="I7" s="32"/>
      <c r="J7" s="29"/>
    </row>
    <row r="8" spans="1:10" x14ac:dyDescent="0.25">
      <c r="A8" s="13" t="s">
        <v>4</v>
      </c>
      <c r="B8" s="14">
        <v>31909</v>
      </c>
      <c r="C8" s="15">
        <f>B8/$B$9</f>
        <v>0.18757421493821791</v>
      </c>
      <c r="E8" s="13" t="s">
        <v>58</v>
      </c>
      <c r="F8" s="14">
        <v>10220</v>
      </c>
      <c r="G8" s="15">
        <f>F8/$F$9</f>
        <v>0.14534594325535091</v>
      </c>
      <c r="I8" s="32"/>
      <c r="J8" s="29"/>
    </row>
    <row r="9" spans="1:10" ht="15.75" thickBot="1" x14ac:dyDescent="0.3">
      <c r="A9" s="33" t="s">
        <v>5</v>
      </c>
      <c r="B9" s="3">
        <f>SUM(B7:B8)</f>
        <v>170114</v>
      </c>
      <c r="C9" s="2"/>
      <c r="E9" s="33" t="s">
        <v>5</v>
      </c>
      <c r="F9" s="3">
        <f>SUM(F7:F8)</f>
        <v>70315</v>
      </c>
      <c r="G9" s="2"/>
      <c r="I9" s="32"/>
      <c r="J9" s="29"/>
    </row>
    <row r="10" spans="1:10" x14ac:dyDescent="0.25">
      <c r="A10" s="30" t="s">
        <v>350</v>
      </c>
      <c r="I10" s="32"/>
      <c r="J10" s="29"/>
    </row>
    <row r="11" spans="1:10" ht="15.75" thickBot="1" x14ac:dyDescent="0.3">
      <c r="I11" s="32"/>
      <c r="J11" s="29"/>
    </row>
    <row r="12" spans="1:10" ht="18" thickBot="1" x14ac:dyDescent="0.35">
      <c r="A12" s="141" t="s">
        <v>35</v>
      </c>
      <c r="B12" s="142"/>
      <c r="C12" s="143"/>
      <c r="E12" s="137" t="s">
        <v>56</v>
      </c>
      <c r="F12" s="138"/>
      <c r="G12" s="139"/>
      <c r="I12" s="32"/>
      <c r="J12" s="29"/>
    </row>
    <row r="13" spans="1:10" x14ac:dyDescent="0.25">
      <c r="A13" s="12" t="s">
        <v>6</v>
      </c>
      <c r="B13" s="4" t="s">
        <v>7</v>
      </c>
      <c r="C13" s="11" t="s">
        <v>2</v>
      </c>
      <c r="E13" s="12" t="s">
        <v>6</v>
      </c>
      <c r="F13" s="4" t="s">
        <v>7</v>
      </c>
      <c r="G13" s="11" t="s">
        <v>2</v>
      </c>
      <c r="I13" s="32"/>
      <c r="J13" s="29"/>
    </row>
    <row r="14" spans="1:10" x14ac:dyDescent="0.25">
      <c r="A14" s="32" t="s">
        <v>36</v>
      </c>
      <c r="B14" s="6">
        <v>28487</v>
      </c>
      <c r="C14" s="5">
        <f t="shared" ref="C14:C20" si="0">B14/$B$21</f>
        <v>0.16745829267432427</v>
      </c>
      <c r="E14" s="32" t="s">
        <v>36</v>
      </c>
      <c r="F14" s="6">
        <v>5929</v>
      </c>
      <c r="G14" s="5">
        <f t="shared" ref="G14:G19" si="1">F14/$F$20</f>
        <v>0.14627226525879508</v>
      </c>
      <c r="I14" s="32"/>
      <c r="J14" s="29"/>
    </row>
    <row r="15" spans="1:10" x14ac:dyDescent="0.25">
      <c r="A15" s="32" t="s">
        <v>37</v>
      </c>
      <c r="B15" s="6">
        <v>30242</v>
      </c>
      <c r="C15" s="5">
        <f t="shared" si="0"/>
        <v>0.17777490388798101</v>
      </c>
      <c r="E15" s="32" t="s">
        <v>37</v>
      </c>
      <c r="F15" s="6">
        <v>7331</v>
      </c>
      <c r="G15" s="5">
        <f t="shared" si="1"/>
        <v>0.18086051216262891</v>
      </c>
      <c r="I15" s="32"/>
      <c r="J15" s="29"/>
    </row>
    <row r="16" spans="1:10" x14ac:dyDescent="0.25">
      <c r="A16" s="32" t="s">
        <v>38</v>
      </c>
      <c r="B16" s="6">
        <v>25853</v>
      </c>
      <c r="C16" s="5">
        <f t="shared" si="0"/>
        <v>0.15197455823741726</v>
      </c>
      <c r="E16" s="32" t="s">
        <v>38</v>
      </c>
      <c r="F16" s="6">
        <v>6645</v>
      </c>
      <c r="G16" s="5">
        <f t="shared" si="1"/>
        <v>0.16393644841367741</v>
      </c>
      <c r="I16" s="32"/>
      <c r="J16" s="29"/>
    </row>
    <row r="17" spans="1:10" x14ac:dyDescent="0.25">
      <c r="A17" s="32" t="s">
        <v>39</v>
      </c>
      <c r="B17" s="6">
        <v>22233</v>
      </c>
      <c r="C17" s="5">
        <f t="shared" si="0"/>
        <v>0.13069471060582905</v>
      </c>
      <c r="E17" s="32" t="s">
        <v>39</v>
      </c>
      <c r="F17" s="6">
        <v>5835</v>
      </c>
      <c r="G17" s="5">
        <f t="shared" si="1"/>
        <v>0.14395322445354516</v>
      </c>
      <c r="I17" s="32"/>
      <c r="J17" s="29"/>
    </row>
    <row r="18" spans="1:10" x14ac:dyDescent="0.25">
      <c r="A18" s="32" t="s">
        <v>40</v>
      </c>
      <c r="B18" s="6">
        <v>15830</v>
      </c>
      <c r="C18" s="5">
        <f t="shared" si="0"/>
        <v>9.3055245306088857E-2</v>
      </c>
      <c r="E18" s="32" t="s">
        <v>40</v>
      </c>
      <c r="F18" s="6">
        <v>4122</v>
      </c>
      <c r="G18" s="5">
        <f t="shared" si="1"/>
        <v>0.10169240637489516</v>
      </c>
      <c r="I18" s="32"/>
      <c r="J18" s="29"/>
    </row>
    <row r="19" spans="1:10" x14ac:dyDescent="0.25">
      <c r="A19" s="32" t="s">
        <v>8</v>
      </c>
      <c r="B19" s="6">
        <v>35185</v>
      </c>
      <c r="C19" s="5">
        <f t="shared" si="0"/>
        <v>0.20683188920371046</v>
      </c>
      <c r="E19" s="13" t="s">
        <v>8</v>
      </c>
      <c r="F19" s="14">
        <v>10672</v>
      </c>
      <c r="G19" s="15">
        <f t="shared" si="1"/>
        <v>0.2632851433364583</v>
      </c>
      <c r="I19" s="32"/>
      <c r="J19" s="29"/>
    </row>
    <row r="20" spans="1:10" ht="15.75" thickBot="1" x14ac:dyDescent="0.3">
      <c r="A20" s="13" t="s">
        <v>9</v>
      </c>
      <c r="B20" s="14">
        <v>12284</v>
      </c>
      <c r="C20" s="15">
        <f t="shared" si="0"/>
        <v>7.2210400084649115E-2</v>
      </c>
      <c r="E20" s="33" t="s">
        <v>5</v>
      </c>
      <c r="F20" s="3">
        <f>SUM(F14:F19)</f>
        <v>40534</v>
      </c>
      <c r="G20" s="2"/>
      <c r="I20" s="32"/>
      <c r="J20" s="29"/>
    </row>
    <row r="21" spans="1:10" ht="17.100000000000001" customHeight="1" thickBot="1" x14ac:dyDescent="0.3">
      <c r="A21" s="33" t="s">
        <v>5</v>
      </c>
      <c r="B21" s="3">
        <f>SUM(B14:B20)</f>
        <v>170114</v>
      </c>
      <c r="C21" s="2"/>
      <c r="I21" s="32"/>
      <c r="J21" s="29"/>
    </row>
    <row r="22" spans="1:10" x14ac:dyDescent="0.25">
      <c r="A22" s="30" t="s">
        <v>350</v>
      </c>
      <c r="I22" s="32"/>
      <c r="J22" s="29"/>
    </row>
    <row r="23" spans="1:10" ht="15.75" thickBot="1" x14ac:dyDescent="0.3">
      <c r="I23" s="32"/>
      <c r="J23" s="29"/>
    </row>
    <row r="24" spans="1:10" ht="52.5" thickBot="1" x14ac:dyDescent="0.35">
      <c r="A24" s="141" t="s">
        <v>10</v>
      </c>
      <c r="B24" s="142"/>
      <c r="C24" s="143"/>
      <c r="E24" s="95" t="s">
        <v>57</v>
      </c>
      <c r="F24" s="96"/>
      <c r="G24" s="97"/>
      <c r="I24" s="32"/>
      <c r="J24" s="29"/>
    </row>
    <row r="25" spans="1:10" x14ac:dyDescent="0.25">
      <c r="A25" s="12" t="s">
        <v>6</v>
      </c>
      <c r="B25" s="4" t="s">
        <v>7</v>
      </c>
      <c r="C25" s="11" t="s">
        <v>2</v>
      </c>
      <c r="E25" s="12" t="s">
        <v>6</v>
      </c>
      <c r="F25" s="4" t="s">
        <v>7</v>
      </c>
      <c r="G25" s="11" t="s">
        <v>2</v>
      </c>
      <c r="I25" s="32"/>
      <c r="J25" s="29"/>
    </row>
    <row r="26" spans="1:10" x14ac:dyDescent="0.25">
      <c r="A26" s="32" t="s">
        <v>36</v>
      </c>
      <c r="B26" s="6">
        <v>8859</v>
      </c>
      <c r="C26" s="5">
        <f t="shared" ref="C26:C32" si="2">B26/$B$33</f>
        <v>0.27763326961045476</v>
      </c>
      <c r="E26" s="32" t="s">
        <v>36</v>
      </c>
      <c r="F26" s="6">
        <v>2138</v>
      </c>
      <c r="G26" s="5">
        <f>F26/$F$32</f>
        <v>0.31867640482933374</v>
      </c>
      <c r="I26" s="32"/>
      <c r="J26" s="29"/>
    </row>
    <row r="27" spans="1:10" x14ac:dyDescent="0.25">
      <c r="A27" s="32" t="s">
        <v>37</v>
      </c>
      <c r="B27" s="6">
        <v>8828</v>
      </c>
      <c r="C27" s="5">
        <f t="shared" si="2"/>
        <v>0.27666175687110217</v>
      </c>
      <c r="E27" s="32" t="s">
        <v>37</v>
      </c>
      <c r="F27" s="6">
        <v>2019</v>
      </c>
      <c r="G27" s="5">
        <f>F27/$F$32</f>
        <v>0.30093903711432402</v>
      </c>
      <c r="I27" s="32"/>
      <c r="J27" s="29"/>
    </row>
    <row r="28" spans="1:10" x14ac:dyDescent="0.25">
      <c r="A28" s="32" t="s">
        <v>38</v>
      </c>
      <c r="B28" s="6">
        <v>6326</v>
      </c>
      <c r="C28" s="5">
        <f t="shared" si="2"/>
        <v>0.19825127706916543</v>
      </c>
      <c r="E28" s="32" t="s">
        <v>38</v>
      </c>
      <c r="F28" s="6">
        <v>1252</v>
      </c>
      <c r="G28" s="5">
        <f>F28/$F$32</f>
        <v>0.18661499478312715</v>
      </c>
      <c r="I28" s="32"/>
      <c r="J28" s="29"/>
    </row>
    <row r="29" spans="1:10" x14ac:dyDescent="0.25">
      <c r="A29" s="32" t="s">
        <v>39</v>
      </c>
      <c r="B29" s="6">
        <v>3236</v>
      </c>
      <c r="C29" s="5">
        <f t="shared" si="2"/>
        <v>0.10141339434015481</v>
      </c>
      <c r="E29" s="32" t="s">
        <v>39</v>
      </c>
      <c r="F29" s="6">
        <v>680</v>
      </c>
      <c r="G29" s="5">
        <f>F29/$F$32</f>
        <v>0.1013563869429125</v>
      </c>
      <c r="I29" s="32"/>
      <c r="J29" s="29"/>
    </row>
    <row r="30" spans="1:10" x14ac:dyDescent="0.25">
      <c r="A30" s="32" t="s">
        <v>40</v>
      </c>
      <c r="B30" s="6">
        <v>1499</v>
      </c>
      <c r="C30" s="5">
        <f t="shared" si="2"/>
        <v>4.6977341815788651E-2</v>
      </c>
      <c r="E30" s="32" t="s">
        <v>40</v>
      </c>
      <c r="F30" s="6">
        <v>260</v>
      </c>
      <c r="G30" s="5">
        <f>F30/$F$32</f>
        <v>3.8753912654643015E-2</v>
      </c>
      <c r="I30" s="32"/>
      <c r="J30" s="29"/>
    </row>
    <row r="31" spans="1:10" ht="17.100000000000001" customHeight="1" thickBot="1" x14ac:dyDescent="0.3">
      <c r="A31" s="32" t="s">
        <v>8</v>
      </c>
      <c r="B31" s="6">
        <v>2874</v>
      </c>
      <c r="C31" s="5">
        <f t="shared" si="2"/>
        <v>9.0068632674167162E-2</v>
      </c>
      <c r="E31" s="13" t="s">
        <v>8</v>
      </c>
      <c r="F31" s="14">
        <v>360</v>
      </c>
      <c r="G31" s="15">
        <f>F31/$F$32</f>
        <v>5.3659263675659562E-2</v>
      </c>
      <c r="I31" s="33"/>
      <c r="J31" s="2"/>
    </row>
    <row r="32" spans="1:10" ht="15.75" thickBot="1" x14ac:dyDescent="0.3">
      <c r="A32" s="13" t="s">
        <v>9</v>
      </c>
      <c r="B32" s="14">
        <v>287</v>
      </c>
      <c r="C32" s="15">
        <f t="shared" si="2"/>
        <v>8.9943276191670057E-3</v>
      </c>
      <c r="E32" s="33" t="s">
        <v>5</v>
      </c>
      <c r="F32" s="3">
        <f>SUM(F26:F31)</f>
        <v>6709</v>
      </c>
      <c r="G32" s="2"/>
    </row>
    <row r="33" spans="1:7" ht="15.75" thickBot="1" x14ac:dyDescent="0.3">
      <c r="A33" s="33" t="s">
        <v>5</v>
      </c>
      <c r="B33" s="3">
        <f>SUM(B26:B32)</f>
        <v>31909</v>
      </c>
      <c r="C33" s="2"/>
    </row>
    <row r="34" spans="1:7" ht="18" customHeight="1" thickBot="1" x14ac:dyDescent="0.35">
      <c r="E34" s="95" t="s">
        <v>59</v>
      </c>
      <c r="F34" s="96"/>
      <c r="G34" s="97"/>
    </row>
    <row r="35" spans="1:7" ht="37.5" customHeight="1" thickBot="1" x14ac:dyDescent="0.35">
      <c r="A35" s="167" t="s">
        <v>172</v>
      </c>
      <c r="B35" s="168"/>
      <c r="C35" s="169"/>
      <c r="E35" s="12" t="s">
        <v>6</v>
      </c>
      <c r="F35" s="4" t="s">
        <v>7</v>
      </c>
      <c r="G35" s="11" t="s">
        <v>2</v>
      </c>
    </row>
    <row r="36" spans="1:7" x14ac:dyDescent="0.25">
      <c r="A36" s="12" t="s">
        <v>0</v>
      </c>
      <c r="B36" s="4" t="s">
        <v>1</v>
      </c>
      <c r="C36" s="11" t="s">
        <v>2</v>
      </c>
      <c r="E36" s="32" t="s">
        <v>36</v>
      </c>
      <c r="F36" s="6">
        <f>F26</f>
        <v>2138</v>
      </c>
      <c r="G36" s="5">
        <f>F36/$F$38</f>
        <v>0.51431320663940339</v>
      </c>
    </row>
    <row r="37" spans="1:7" ht="17.100000000000001" customHeight="1" x14ac:dyDescent="0.25">
      <c r="A37" s="32" t="s">
        <v>3</v>
      </c>
      <c r="B37" s="6">
        <v>19628</v>
      </c>
      <c r="C37" s="5">
        <v>0.68899999999999995</v>
      </c>
      <c r="E37" s="13" t="s">
        <v>37</v>
      </c>
      <c r="F37" s="14">
        <f>F27</f>
        <v>2019</v>
      </c>
      <c r="G37" s="15">
        <f>F37/$F$38</f>
        <v>0.48568679336059656</v>
      </c>
    </row>
    <row r="38" spans="1:7" ht="15.75" thickBot="1" x14ac:dyDescent="0.3">
      <c r="A38" s="13" t="s">
        <v>4</v>
      </c>
      <c r="B38" s="14">
        <v>8859</v>
      </c>
      <c r="C38" s="15">
        <v>0.311</v>
      </c>
      <c r="E38" s="33" t="s">
        <v>5</v>
      </c>
      <c r="F38" s="3">
        <f>SUM(F36:F37)</f>
        <v>4157</v>
      </c>
      <c r="G38" s="2"/>
    </row>
    <row r="39" spans="1:7" ht="15.75" thickBot="1" x14ac:dyDescent="0.3">
      <c r="A39" s="33" t="s">
        <v>5</v>
      </c>
      <c r="B39" s="3">
        <v>28487</v>
      </c>
      <c r="C39" s="36"/>
    </row>
    <row r="40" spans="1:7" ht="52.5" thickBot="1" x14ac:dyDescent="0.35">
      <c r="E40" s="95" t="s">
        <v>60</v>
      </c>
      <c r="F40" s="96"/>
      <c r="G40" s="97"/>
    </row>
    <row r="41" spans="1:7" ht="18" thickBot="1" x14ac:dyDescent="0.35">
      <c r="A41" s="141" t="s">
        <v>170</v>
      </c>
      <c r="B41" s="142"/>
      <c r="C41" s="143"/>
      <c r="E41" s="12" t="s">
        <v>12</v>
      </c>
      <c r="F41" s="4" t="s">
        <v>1</v>
      </c>
      <c r="G41" s="11" t="s">
        <v>2</v>
      </c>
    </row>
    <row r="42" spans="1:7" x14ac:dyDescent="0.25">
      <c r="A42" s="12" t="s">
        <v>0</v>
      </c>
      <c r="B42" s="4" t="s">
        <v>1</v>
      </c>
      <c r="C42" s="11" t="s">
        <v>2</v>
      </c>
      <c r="E42" s="32" t="s">
        <v>13</v>
      </c>
      <c r="F42" s="6">
        <v>3330</v>
      </c>
      <c r="G42" s="5">
        <f>F42/$F$53</f>
        <v>0.49634818899985095</v>
      </c>
    </row>
    <row r="43" spans="1:7" x14ac:dyDescent="0.25">
      <c r="A43" s="32" t="s">
        <v>3</v>
      </c>
      <c r="B43" s="6">
        <v>21414</v>
      </c>
      <c r="C43" s="5">
        <v>0.70799999999999996</v>
      </c>
      <c r="E43" s="32" t="s">
        <v>17</v>
      </c>
      <c r="F43" s="6">
        <v>740</v>
      </c>
      <c r="G43" s="5">
        <f>F43/$F$53</f>
        <v>0.11029959755552243</v>
      </c>
    </row>
    <row r="44" spans="1:7" x14ac:dyDescent="0.25">
      <c r="A44" s="13" t="s">
        <v>4</v>
      </c>
      <c r="B44" s="14">
        <v>8828</v>
      </c>
      <c r="C44" s="15">
        <v>0.29199999999999998</v>
      </c>
      <c r="E44" s="32" t="s">
        <v>14</v>
      </c>
      <c r="F44" s="6">
        <v>401</v>
      </c>
      <c r="G44" s="5">
        <f>F44/$F$53</f>
        <v>5.9770457594276342E-2</v>
      </c>
    </row>
    <row r="45" spans="1:7" ht="15.75" thickBot="1" x14ac:dyDescent="0.3">
      <c r="A45" s="33" t="s">
        <v>5</v>
      </c>
      <c r="B45" s="3">
        <v>30242</v>
      </c>
      <c r="C45" s="2"/>
      <c r="E45" s="32" t="s">
        <v>31</v>
      </c>
      <c r="F45" s="6">
        <v>351</v>
      </c>
      <c r="G45" s="5">
        <f>F45/$F$53</f>
        <v>5.2317782083768076E-2</v>
      </c>
    </row>
    <row r="46" spans="1:7" ht="15.75" thickBot="1" x14ac:dyDescent="0.3">
      <c r="E46" s="32" t="s">
        <v>28</v>
      </c>
      <c r="F46" s="6">
        <v>319</v>
      </c>
      <c r="G46" s="5">
        <f>F46/$F$53</f>
        <v>4.7548069757042781E-2</v>
      </c>
    </row>
    <row r="47" spans="1:7" ht="18" thickBot="1" x14ac:dyDescent="0.35">
      <c r="A47" s="137" t="s">
        <v>41</v>
      </c>
      <c r="B47" s="138"/>
      <c r="C47" s="139"/>
      <c r="E47" s="32" t="s">
        <v>25</v>
      </c>
      <c r="F47" s="6">
        <v>226</v>
      </c>
      <c r="G47" s="5">
        <f>F47/$F$53</f>
        <v>3.3686093307497389E-2</v>
      </c>
    </row>
    <row r="48" spans="1:7" x14ac:dyDescent="0.25">
      <c r="A48" s="12" t="s">
        <v>6</v>
      </c>
      <c r="B48" s="4" t="s">
        <v>7</v>
      </c>
      <c r="C48" s="11" t="s">
        <v>2</v>
      </c>
      <c r="E48" s="32" t="s">
        <v>15</v>
      </c>
      <c r="F48" s="6">
        <v>194</v>
      </c>
      <c r="G48" s="5">
        <f>F48/$F$53</f>
        <v>2.8916380980772097E-2</v>
      </c>
    </row>
    <row r="49" spans="1:37" x14ac:dyDescent="0.25">
      <c r="A49" s="32" t="s">
        <v>36</v>
      </c>
      <c r="B49" s="6">
        <f>B26</f>
        <v>8859</v>
      </c>
      <c r="C49" s="5">
        <f>B49/$B$51</f>
        <v>0.50087634986148022</v>
      </c>
      <c r="E49" s="32" t="s">
        <v>19</v>
      </c>
      <c r="F49" s="6">
        <v>190</v>
      </c>
      <c r="G49" s="5">
        <f>F49/$F$53</f>
        <v>2.8320166939931436E-2</v>
      </c>
    </row>
    <row r="50" spans="1:37" x14ac:dyDescent="0.25">
      <c r="A50" s="13" t="s">
        <v>37</v>
      </c>
      <c r="B50" s="14">
        <f>B27</f>
        <v>8828</v>
      </c>
      <c r="C50" s="15">
        <f>B50/$B$51</f>
        <v>0.49912365013851984</v>
      </c>
      <c r="E50" s="32" t="s">
        <v>18</v>
      </c>
      <c r="F50" s="6">
        <v>108</v>
      </c>
      <c r="G50" s="5">
        <f>F50/$F$53</f>
        <v>1.6097779102697867E-2</v>
      </c>
    </row>
    <row r="51" spans="1:37" ht="15.75" thickBot="1" x14ac:dyDescent="0.3">
      <c r="A51" s="33" t="s">
        <v>5</v>
      </c>
      <c r="B51" s="3">
        <f>SUM(B49:B50)</f>
        <v>17687</v>
      </c>
      <c r="C51" s="2"/>
      <c r="E51" s="32" t="s">
        <v>142</v>
      </c>
      <c r="F51" s="6">
        <v>107</v>
      </c>
      <c r="G51" s="5">
        <f>F51/$F$53</f>
        <v>1.5948725592487702E-2</v>
      </c>
    </row>
    <row r="52" spans="1:37" ht="15.75" thickBot="1" x14ac:dyDescent="0.3">
      <c r="E52" s="13" t="s">
        <v>33</v>
      </c>
      <c r="F52" s="14">
        <v>743</v>
      </c>
      <c r="G52" s="15">
        <f>F52/$F$53</f>
        <v>0.11074675808615293</v>
      </c>
    </row>
    <row r="53" spans="1:37" ht="17.100000000000001" customHeight="1" thickBot="1" x14ac:dyDescent="0.35">
      <c r="A53" s="90" t="s">
        <v>44</v>
      </c>
      <c r="B53" s="91"/>
      <c r="C53" s="92"/>
      <c r="E53" s="33" t="s">
        <v>5</v>
      </c>
      <c r="F53" s="3">
        <f>SUM(F42:F52)</f>
        <v>6709</v>
      </c>
      <c r="G53" s="2"/>
    </row>
    <row r="54" spans="1:37" s="31" customFormat="1" ht="34.5" customHeight="1" x14ac:dyDescent="0.25">
      <c r="A54" s="12" t="s">
        <v>45</v>
      </c>
      <c r="B54" s="4" t="s">
        <v>7</v>
      </c>
      <c r="C54" s="11" t="s">
        <v>2</v>
      </c>
      <c r="E54" s="44" t="s">
        <v>159</v>
      </c>
      <c r="F54" s="30"/>
      <c r="G54" s="30"/>
      <c r="H54" s="30"/>
      <c r="I54" s="30"/>
      <c r="J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row>
    <row r="55" spans="1:37" ht="18" customHeight="1" thickBot="1" x14ac:dyDescent="0.3">
      <c r="A55" s="32" t="s">
        <v>46</v>
      </c>
      <c r="B55" s="6">
        <v>4572</v>
      </c>
      <c r="C55" s="5">
        <f t="shared" ref="C55:C61" si="3">B55/$B$62</f>
        <v>0.14328245949418658</v>
      </c>
    </row>
    <row r="56" spans="1:37" ht="37.5" customHeight="1" thickBot="1" x14ac:dyDescent="0.35">
      <c r="A56" s="32" t="s">
        <v>47</v>
      </c>
      <c r="B56" s="6">
        <v>2949</v>
      </c>
      <c r="C56" s="5">
        <f t="shared" si="3"/>
        <v>9.2419066720987805E-2</v>
      </c>
      <c r="E56" s="95" t="s">
        <v>61</v>
      </c>
      <c r="F56" s="96"/>
      <c r="G56" s="97"/>
    </row>
    <row r="57" spans="1:37" x14ac:dyDescent="0.25">
      <c r="A57" s="32" t="s">
        <v>48</v>
      </c>
      <c r="B57" s="6">
        <v>6570</v>
      </c>
      <c r="C57" s="5">
        <f t="shared" si="3"/>
        <v>0.20589802250148861</v>
      </c>
      <c r="E57" s="12" t="s">
        <v>12</v>
      </c>
      <c r="F57" s="4" t="s">
        <v>1</v>
      </c>
      <c r="G57" s="11" t="s">
        <v>2</v>
      </c>
    </row>
    <row r="58" spans="1:37" x14ac:dyDescent="0.25">
      <c r="A58" s="32" t="s">
        <v>49</v>
      </c>
      <c r="B58" s="6">
        <v>5409</v>
      </c>
      <c r="C58" s="5">
        <f t="shared" si="3"/>
        <v>0.16951330345670501</v>
      </c>
      <c r="E58" s="32" t="s">
        <v>13</v>
      </c>
      <c r="F58" s="6">
        <v>2578</v>
      </c>
      <c r="G58" s="5">
        <f>F58/$F$69</f>
        <v>0.62015876834255468</v>
      </c>
    </row>
    <row r="59" spans="1:37" x14ac:dyDescent="0.25">
      <c r="A59" s="32" t="s">
        <v>50</v>
      </c>
      <c r="B59" s="6">
        <v>5548</v>
      </c>
      <c r="C59" s="5">
        <f t="shared" si="3"/>
        <v>0.17386944122347928</v>
      </c>
      <c r="E59" s="32" t="s">
        <v>17</v>
      </c>
      <c r="F59" s="6">
        <v>378</v>
      </c>
      <c r="G59" s="5">
        <f>F59/$F$69</f>
        <v>9.0930959826798177E-2</v>
      </c>
    </row>
    <row r="60" spans="1:37" x14ac:dyDescent="0.25">
      <c r="A60" s="32" t="s">
        <v>51</v>
      </c>
      <c r="B60" s="6">
        <v>3314</v>
      </c>
      <c r="C60" s="5">
        <f t="shared" si="3"/>
        <v>0.10385784574884829</v>
      </c>
      <c r="E60" s="32" t="s">
        <v>31</v>
      </c>
      <c r="F60" s="6">
        <v>208</v>
      </c>
      <c r="G60" s="5">
        <f>F60/$F$69</f>
        <v>5.0036083714216986E-2</v>
      </c>
    </row>
    <row r="61" spans="1:37" x14ac:dyDescent="0.25">
      <c r="A61" s="13" t="s">
        <v>52</v>
      </c>
      <c r="B61" s="14">
        <v>3547</v>
      </c>
      <c r="C61" s="15">
        <f t="shared" si="3"/>
        <v>0.11115986085430443</v>
      </c>
      <c r="E61" s="32" t="s">
        <v>19</v>
      </c>
      <c r="F61" s="6">
        <v>190</v>
      </c>
      <c r="G61" s="5">
        <f>F61/$F$69</f>
        <v>4.5706038008178976E-2</v>
      </c>
    </row>
    <row r="62" spans="1:37" ht="15.75" thickBot="1" x14ac:dyDescent="0.3">
      <c r="A62" s="33" t="s">
        <v>5</v>
      </c>
      <c r="B62" s="3">
        <f>SUM(B55:B61)</f>
        <v>31909</v>
      </c>
      <c r="C62" s="2"/>
      <c r="E62" s="32" t="s">
        <v>28</v>
      </c>
      <c r="F62" s="6">
        <v>116</v>
      </c>
      <c r="G62" s="5">
        <f>F62/$F$69</f>
        <v>2.7904738994467163E-2</v>
      </c>
    </row>
    <row r="63" spans="1:37" ht="15.75" thickBot="1" x14ac:dyDescent="0.3">
      <c r="E63" s="32" t="s">
        <v>142</v>
      </c>
      <c r="F63" s="6">
        <v>100</v>
      </c>
      <c r="G63" s="5">
        <f>F63/$F$69</f>
        <v>2.4055809477988934E-2</v>
      </c>
    </row>
    <row r="64" spans="1:37" ht="18" thickBot="1" x14ac:dyDescent="0.35">
      <c r="A64" s="137" t="s">
        <v>53</v>
      </c>
      <c r="B64" s="138"/>
      <c r="C64" s="139"/>
      <c r="E64" s="32" t="s">
        <v>16</v>
      </c>
      <c r="F64" s="6">
        <v>78</v>
      </c>
      <c r="G64" s="5">
        <f>F64/$F$69</f>
        <v>1.8763531392831368E-2</v>
      </c>
    </row>
    <row r="65" spans="1:7" x14ac:dyDescent="0.25">
      <c r="A65" s="12" t="s">
        <v>45</v>
      </c>
      <c r="B65" s="4" t="s">
        <v>7</v>
      </c>
      <c r="C65" s="11" t="s">
        <v>2</v>
      </c>
      <c r="E65" s="32" t="s">
        <v>15</v>
      </c>
      <c r="F65" s="6">
        <v>70</v>
      </c>
      <c r="G65" s="5">
        <f>F65/$F$69</f>
        <v>1.6839066634592254E-2</v>
      </c>
    </row>
    <row r="66" spans="1:7" x14ac:dyDescent="0.25">
      <c r="A66" s="32" t="s">
        <v>46</v>
      </c>
      <c r="B66" s="6">
        <v>3589</v>
      </c>
      <c r="C66" s="5">
        <f t="shared" ref="C66:C72" si="4">B66/$B$73</f>
        <v>0.20291739695821789</v>
      </c>
      <c r="E66" s="32" t="s">
        <v>18</v>
      </c>
      <c r="F66" s="6">
        <v>65</v>
      </c>
      <c r="G66" s="5">
        <f>F66/$F$69</f>
        <v>1.5636276160692807E-2</v>
      </c>
    </row>
    <row r="67" spans="1:7" x14ac:dyDescent="0.25">
      <c r="A67" s="32" t="s">
        <v>47</v>
      </c>
      <c r="B67" s="6">
        <v>1783</v>
      </c>
      <c r="C67" s="5">
        <f t="shared" si="4"/>
        <v>0.10080850342059139</v>
      </c>
      <c r="E67" s="32" t="s">
        <v>25</v>
      </c>
      <c r="F67" s="6">
        <v>49</v>
      </c>
      <c r="G67" s="5">
        <f>F67/$F$69</f>
        <v>1.1787346644214578E-2</v>
      </c>
    </row>
    <row r="68" spans="1:7" x14ac:dyDescent="0.25">
      <c r="A68" s="32" t="s">
        <v>48</v>
      </c>
      <c r="B68" s="6">
        <v>3406</v>
      </c>
      <c r="C68" s="5">
        <f t="shared" si="4"/>
        <v>0.19257081472267767</v>
      </c>
      <c r="E68" s="13" t="s">
        <v>33</v>
      </c>
      <c r="F68" s="14">
        <v>325</v>
      </c>
      <c r="G68" s="15">
        <f>F68/$F$69</f>
        <v>7.818138080346404E-2</v>
      </c>
    </row>
    <row r="69" spans="1:7" ht="15.75" thickBot="1" x14ac:dyDescent="0.3">
      <c r="A69" s="32" t="s">
        <v>49</v>
      </c>
      <c r="B69" s="6">
        <v>2921</v>
      </c>
      <c r="C69" s="5">
        <f t="shared" si="4"/>
        <v>0.16514954486345904</v>
      </c>
      <c r="E69" s="33" t="s">
        <v>5</v>
      </c>
      <c r="F69" s="3">
        <f>SUM(F58:F68)</f>
        <v>4157</v>
      </c>
      <c r="G69" s="2"/>
    </row>
    <row r="70" spans="1:7" x14ac:dyDescent="0.25">
      <c r="A70" s="32" t="s">
        <v>50</v>
      </c>
      <c r="B70" s="6">
        <v>2187</v>
      </c>
      <c r="C70" s="5">
        <f t="shared" si="4"/>
        <v>0.12365013851981682</v>
      </c>
    </row>
    <row r="71" spans="1:7" x14ac:dyDescent="0.25">
      <c r="A71" s="32" t="s">
        <v>51</v>
      </c>
      <c r="B71" s="6">
        <v>1812</v>
      </c>
      <c r="C71" s="5">
        <f t="shared" si="4"/>
        <v>0.10244812574207045</v>
      </c>
    </row>
    <row r="72" spans="1:7" x14ac:dyDescent="0.25">
      <c r="A72" s="13" t="s">
        <v>52</v>
      </c>
      <c r="B72" s="14">
        <v>1989</v>
      </c>
      <c r="C72" s="15">
        <f t="shared" si="4"/>
        <v>0.11245547577316674</v>
      </c>
    </row>
    <row r="73" spans="1:7" ht="15.75" thickBot="1" x14ac:dyDescent="0.3">
      <c r="A73" s="33" t="s">
        <v>5</v>
      </c>
      <c r="B73" s="3">
        <f>SUM(B66:B72)</f>
        <v>17687</v>
      </c>
      <c r="C73" s="2"/>
    </row>
    <row r="75" spans="1:7" ht="15.75" thickBot="1" x14ac:dyDescent="0.3"/>
    <row r="76" spans="1:7" ht="18" thickBot="1" x14ac:dyDescent="0.35">
      <c r="A76" s="141" t="s">
        <v>11</v>
      </c>
      <c r="B76" s="142"/>
      <c r="C76" s="143"/>
    </row>
    <row r="77" spans="1:7" x14ac:dyDescent="0.25">
      <c r="A77" s="12" t="s">
        <v>12</v>
      </c>
      <c r="B77" s="4" t="s">
        <v>1</v>
      </c>
      <c r="C77" s="11" t="s">
        <v>2</v>
      </c>
    </row>
    <row r="78" spans="1:7" x14ac:dyDescent="0.25">
      <c r="A78" s="21" t="s">
        <v>13</v>
      </c>
      <c r="B78" s="6">
        <v>15730</v>
      </c>
      <c r="C78" s="5">
        <f t="shared" ref="C78:C88" si="5">B78/$B$89</f>
        <v>0.49296436741985022</v>
      </c>
    </row>
    <row r="79" spans="1:7" x14ac:dyDescent="0.25">
      <c r="A79" s="21" t="s">
        <v>17</v>
      </c>
      <c r="B79" s="6">
        <v>3081</v>
      </c>
      <c r="C79" s="5">
        <f t="shared" si="5"/>
        <v>9.655583064339214E-2</v>
      </c>
    </row>
    <row r="80" spans="1:7" x14ac:dyDescent="0.25">
      <c r="A80" s="21" t="s">
        <v>14</v>
      </c>
      <c r="B80" s="6">
        <v>2583</v>
      </c>
      <c r="C80" s="5">
        <f t="shared" si="5"/>
        <v>8.0948948572503052E-2</v>
      </c>
    </row>
    <row r="81" spans="1:3" ht="18" customHeight="1" x14ac:dyDescent="0.25">
      <c r="A81" s="21" t="s">
        <v>28</v>
      </c>
      <c r="B81" s="6">
        <v>1642</v>
      </c>
      <c r="C81" s="5">
        <f t="shared" si="5"/>
        <v>5.1458836065060014E-2</v>
      </c>
    </row>
    <row r="82" spans="1:3" x14ac:dyDescent="0.25">
      <c r="A82" s="21" t="s">
        <v>31</v>
      </c>
      <c r="B82" s="6">
        <v>1480</v>
      </c>
      <c r="C82" s="5">
        <f t="shared" si="5"/>
        <v>4.638189852392742E-2</v>
      </c>
    </row>
    <row r="83" spans="1:3" x14ac:dyDescent="0.25">
      <c r="A83" s="21" t="s">
        <v>25</v>
      </c>
      <c r="B83" s="6">
        <v>895</v>
      </c>
      <c r="C83" s="5">
        <f t="shared" si="5"/>
        <v>2.8048512958726377E-2</v>
      </c>
    </row>
    <row r="84" spans="1:3" x14ac:dyDescent="0.25">
      <c r="A84" s="21" t="s">
        <v>15</v>
      </c>
      <c r="B84" s="6">
        <v>755</v>
      </c>
      <c r="C84" s="5">
        <f t="shared" si="5"/>
        <v>2.3661036071327839E-2</v>
      </c>
    </row>
    <row r="85" spans="1:3" x14ac:dyDescent="0.25">
      <c r="A85" s="21" t="s">
        <v>18</v>
      </c>
      <c r="B85" s="6">
        <v>553</v>
      </c>
      <c r="C85" s="5">
        <f t="shared" si="5"/>
        <v>1.7330533705224232E-2</v>
      </c>
    </row>
    <row r="86" spans="1:3" x14ac:dyDescent="0.25">
      <c r="A86" s="21" t="s">
        <v>19</v>
      </c>
      <c r="B86" s="6">
        <v>509</v>
      </c>
      <c r="C86" s="5">
        <f t="shared" si="5"/>
        <v>1.595161239775612E-2</v>
      </c>
    </row>
    <row r="87" spans="1:3" x14ac:dyDescent="0.25">
      <c r="A87" s="21" t="s">
        <v>23</v>
      </c>
      <c r="B87" s="6">
        <v>489</v>
      </c>
      <c r="C87" s="5">
        <f t="shared" si="5"/>
        <v>1.5324829985270613E-2</v>
      </c>
    </row>
    <row r="88" spans="1:3" x14ac:dyDescent="0.25">
      <c r="A88" s="22" t="s">
        <v>33</v>
      </c>
      <c r="B88" s="14">
        <v>4192</v>
      </c>
      <c r="C88" s="15">
        <f t="shared" si="5"/>
        <v>0.131373593656962</v>
      </c>
    </row>
    <row r="89" spans="1:3" ht="15.75" thickBot="1" x14ac:dyDescent="0.3">
      <c r="A89" s="33" t="s">
        <v>5</v>
      </c>
      <c r="B89" s="3">
        <f>SUM(B78:B88)</f>
        <v>31909</v>
      </c>
      <c r="C89" s="2"/>
    </row>
    <row r="90" spans="1:3" ht="15.75" thickBot="1" x14ac:dyDescent="0.3"/>
    <row r="91" spans="1:3" ht="18" thickBot="1" x14ac:dyDescent="0.35">
      <c r="A91" s="137" t="s">
        <v>42</v>
      </c>
      <c r="B91" s="138"/>
      <c r="C91" s="139"/>
    </row>
    <row r="92" spans="1:3" x14ac:dyDescent="0.25">
      <c r="A92" s="12" t="s">
        <v>12</v>
      </c>
      <c r="B92" s="4" t="s">
        <v>1</v>
      </c>
      <c r="C92" s="11" t="s">
        <v>2</v>
      </c>
    </row>
    <row r="93" spans="1:3" x14ac:dyDescent="0.25">
      <c r="A93" s="32" t="s">
        <v>13</v>
      </c>
      <c r="B93" s="6">
        <v>10886</v>
      </c>
      <c r="C93" s="5">
        <f t="shared" ref="C93:C103" si="6">B93/$B$104</f>
        <v>0.61548029626279188</v>
      </c>
    </row>
    <row r="94" spans="1:3" x14ac:dyDescent="0.25">
      <c r="A94" s="32" t="s">
        <v>17</v>
      </c>
      <c r="B94" s="6">
        <v>1442</v>
      </c>
      <c r="C94" s="5">
        <f t="shared" si="6"/>
        <v>8.1528806468027362E-2</v>
      </c>
    </row>
    <row r="95" spans="1:3" x14ac:dyDescent="0.25">
      <c r="A95" s="32" t="s">
        <v>14</v>
      </c>
      <c r="B95" s="6">
        <v>708</v>
      </c>
      <c r="C95" s="5">
        <f t="shared" si="6"/>
        <v>4.0029400124385141E-2</v>
      </c>
    </row>
    <row r="96" spans="1:3" x14ac:dyDescent="0.25">
      <c r="A96" s="32" t="s">
        <v>31</v>
      </c>
      <c r="B96" s="6">
        <v>679</v>
      </c>
      <c r="C96" s="5">
        <f t="shared" si="6"/>
        <v>3.8389777802906089E-2</v>
      </c>
    </row>
    <row r="97" spans="1:3" x14ac:dyDescent="0.25">
      <c r="A97" s="32" t="s">
        <v>19</v>
      </c>
      <c r="B97" s="6">
        <v>379</v>
      </c>
      <c r="C97" s="5">
        <f t="shared" si="6"/>
        <v>2.1428167580708996E-2</v>
      </c>
    </row>
    <row r="98" spans="1:3" x14ac:dyDescent="0.25">
      <c r="A98" s="32" t="s">
        <v>28</v>
      </c>
      <c r="B98" s="6">
        <v>360</v>
      </c>
      <c r="C98" s="5">
        <f t="shared" si="6"/>
        <v>2.0353932266636513E-2</v>
      </c>
    </row>
    <row r="99" spans="1:3" x14ac:dyDescent="0.25">
      <c r="A99" s="32" t="s">
        <v>15</v>
      </c>
      <c r="B99" s="6">
        <v>316</v>
      </c>
      <c r="C99" s="5">
        <f t="shared" si="6"/>
        <v>1.7866229434047604E-2</v>
      </c>
    </row>
    <row r="100" spans="1:3" x14ac:dyDescent="0.25">
      <c r="A100" s="32" t="s">
        <v>142</v>
      </c>
      <c r="B100" s="6">
        <v>301</v>
      </c>
      <c r="C100" s="5">
        <f t="shared" si="6"/>
        <v>1.7018148922937751E-2</v>
      </c>
    </row>
    <row r="101" spans="1:3" x14ac:dyDescent="0.25">
      <c r="A101" s="32" t="s">
        <v>23</v>
      </c>
      <c r="B101" s="6">
        <v>298</v>
      </c>
      <c r="C101" s="5">
        <f t="shared" si="6"/>
        <v>1.6848532820715779E-2</v>
      </c>
    </row>
    <row r="102" spans="1:3" ht="18" customHeight="1" x14ac:dyDescent="0.25">
      <c r="A102" s="32" t="s">
        <v>16</v>
      </c>
      <c r="B102" s="6">
        <v>284</v>
      </c>
      <c r="C102" s="5">
        <f t="shared" si="6"/>
        <v>1.6056991010346581E-2</v>
      </c>
    </row>
    <row r="103" spans="1:3" ht="32.25" customHeight="1" x14ac:dyDescent="0.25">
      <c r="A103" s="13" t="s">
        <v>33</v>
      </c>
      <c r="B103" s="14">
        <v>2034</v>
      </c>
      <c r="C103" s="15">
        <f t="shared" si="6"/>
        <v>0.1149997173064963</v>
      </c>
    </row>
    <row r="104" spans="1:3" ht="15.75" thickBot="1" x14ac:dyDescent="0.3">
      <c r="A104" s="33" t="s">
        <v>5</v>
      </c>
      <c r="B104" s="3">
        <f>SUM(B93:B103)</f>
        <v>17687</v>
      </c>
      <c r="C104" s="2"/>
    </row>
    <row r="112" spans="1:3" ht="18" customHeight="1" x14ac:dyDescent="0.25"/>
    <row r="113" ht="33" customHeight="1" x14ac:dyDescent="0.25"/>
    <row r="122" ht="18" customHeight="1" x14ac:dyDescent="0.25"/>
    <row r="123" ht="36.75" customHeight="1" x14ac:dyDescent="0.25"/>
    <row r="128" ht="18" customHeight="1" x14ac:dyDescent="0.25"/>
    <row r="129" ht="33.75" customHeight="1" x14ac:dyDescent="0.25"/>
    <row r="143" ht="18" customHeight="1" x14ac:dyDescent="0.25"/>
    <row r="145" spans="1:1" ht="33" customHeight="1" x14ac:dyDescent="0.25"/>
    <row r="158" spans="1:1" ht="15.75" thickBot="1" x14ac:dyDescent="0.3"/>
    <row r="159" spans="1:1" x14ac:dyDescent="0.25">
      <c r="A159" s="46" t="s">
        <v>159</v>
      </c>
    </row>
    <row r="161" spans="1:1" x14ac:dyDescent="0.25">
      <c r="A161" s="30" t="s">
        <v>160</v>
      </c>
    </row>
  </sheetData>
  <mergeCells count="13">
    <mergeCell ref="A76:C76"/>
    <mergeCell ref="A91:C91"/>
    <mergeCell ref="A64:C64"/>
    <mergeCell ref="E5:G5"/>
    <mergeCell ref="E12:G12"/>
    <mergeCell ref="A1:F1"/>
    <mergeCell ref="A5:C5"/>
    <mergeCell ref="I5:J5"/>
    <mergeCell ref="A12:C12"/>
    <mergeCell ref="A47:C47"/>
    <mergeCell ref="A24:C24"/>
    <mergeCell ref="A35:C35"/>
    <mergeCell ref="A41:C4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2"/>
  <sheetViews>
    <sheetView topLeftCell="A4" workbookViewId="0">
      <selection activeCell="A2" sqref="A2"/>
    </sheetView>
  </sheetViews>
  <sheetFormatPr defaultColWidth="8.85546875" defaultRowHeight="15" x14ac:dyDescent="0.25"/>
  <cols>
    <col min="1" max="1" width="26.7109375" customWidth="1"/>
    <col min="2" max="2" width="10.7109375" bestFit="1" customWidth="1"/>
    <col min="3" max="3" width="7.85546875" customWidth="1"/>
    <col min="4" max="4" width="9.140625" customWidth="1"/>
    <col min="5" max="5" width="25.140625" bestFit="1" customWidth="1"/>
    <col min="6" max="6" width="10.7109375" bestFit="1" customWidth="1"/>
    <col min="7" max="7" width="36.140625" customWidth="1"/>
  </cols>
  <sheetData>
    <row r="1" spans="1:11" s="7" customFormat="1" ht="21" x14ac:dyDescent="0.35">
      <c r="A1" s="151" t="s">
        <v>43</v>
      </c>
      <c r="B1" s="151"/>
      <c r="C1" s="151"/>
      <c r="D1" s="151"/>
      <c r="E1" s="151"/>
      <c r="F1" s="151"/>
    </row>
    <row r="2" spans="1:11" s="30" customFormat="1" ht="21" x14ac:dyDescent="0.35">
      <c r="A2" s="38" t="s">
        <v>153</v>
      </c>
      <c r="F2" s="34"/>
    </row>
    <row r="3" spans="1:11" s="30" customFormat="1" ht="39" customHeight="1" x14ac:dyDescent="0.35">
      <c r="A3" s="30" t="s">
        <v>154</v>
      </c>
      <c r="F3" s="34"/>
    </row>
    <row r="4" spans="1:11" ht="15.75" thickBot="1" x14ac:dyDescent="0.3"/>
    <row r="5" spans="1:11" ht="18" thickBot="1" x14ac:dyDescent="0.35">
      <c r="A5" s="141" t="s">
        <v>34</v>
      </c>
      <c r="B5" s="142"/>
      <c r="C5" s="143"/>
      <c r="E5" s="30"/>
      <c r="F5" s="30"/>
      <c r="G5" s="30"/>
    </row>
    <row r="6" spans="1:11" x14ac:dyDescent="0.25">
      <c r="A6" s="12" t="s">
        <v>0</v>
      </c>
      <c r="B6" s="4" t="s">
        <v>1</v>
      </c>
      <c r="C6" s="11" t="s">
        <v>2</v>
      </c>
      <c r="E6" s="30"/>
      <c r="F6" s="30"/>
      <c r="G6" s="30"/>
    </row>
    <row r="7" spans="1:11" x14ac:dyDescent="0.25">
      <c r="A7" s="9" t="s">
        <v>3</v>
      </c>
      <c r="B7" s="6">
        <v>5602454</v>
      </c>
      <c r="C7" s="5">
        <f>B7/$B$9</f>
        <v>0.9116641078026233</v>
      </c>
      <c r="E7" s="30"/>
      <c r="F7" s="30"/>
      <c r="G7" s="30"/>
    </row>
    <row r="8" spans="1:11" x14ac:dyDescent="0.25">
      <c r="A8" s="13" t="s">
        <v>189</v>
      </c>
      <c r="B8" s="14">
        <v>542851</v>
      </c>
      <c r="C8" s="15">
        <f>B8/$B$9</f>
        <v>8.8335892197376698E-2</v>
      </c>
      <c r="E8" s="30"/>
      <c r="F8" s="30"/>
      <c r="G8" s="30"/>
    </row>
    <row r="9" spans="1:11" ht="15.75" thickBot="1" x14ac:dyDescent="0.3">
      <c r="A9" s="10" t="s">
        <v>5</v>
      </c>
      <c r="B9" s="3">
        <f>SUM(B7:B8)</f>
        <v>6145305</v>
      </c>
      <c r="C9" s="2"/>
      <c r="E9" s="30"/>
      <c r="F9" s="30"/>
      <c r="G9" s="30"/>
    </row>
    <row r="10" spans="1:11" x14ac:dyDescent="0.25">
      <c r="A10" s="30" t="s">
        <v>152</v>
      </c>
    </row>
    <row r="11" spans="1:11" s="30" customFormat="1" ht="15.75" thickBot="1" x14ac:dyDescent="0.3">
      <c r="E11"/>
      <c r="F11"/>
      <c r="G11"/>
    </row>
    <row r="12" spans="1:11" ht="18" thickBot="1" x14ac:dyDescent="0.35">
      <c r="A12" s="141" t="s">
        <v>35</v>
      </c>
      <c r="B12" s="142"/>
      <c r="C12" s="143"/>
      <c r="E12" s="160" t="s">
        <v>167</v>
      </c>
      <c r="F12" s="161"/>
      <c r="G12" s="162"/>
      <c r="H12" s="1"/>
      <c r="I12" s="1"/>
      <c r="J12" s="1"/>
      <c r="K12" s="35"/>
    </row>
    <row r="13" spans="1:11" x14ac:dyDescent="0.25">
      <c r="A13" s="12" t="s">
        <v>6</v>
      </c>
      <c r="B13" s="4" t="s">
        <v>7</v>
      </c>
      <c r="C13" s="11" t="s">
        <v>2</v>
      </c>
      <c r="E13" s="12" t="s">
        <v>0</v>
      </c>
      <c r="F13" s="4" t="s">
        <v>1</v>
      </c>
      <c r="G13" s="11" t="s">
        <v>2</v>
      </c>
      <c r="H13" s="1"/>
      <c r="I13" s="1"/>
      <c r="J13" s="1"/>
      <c r="K13" s="35"/>
    </row>
    <row r="14" spans="1:11" x14ac:dyDescent="0.25">
      <c r="A14" s="9" t="s">
        <v>36</v>
      </c>
      <c r="B14" s="6">
        <v>628980</v>
      </c>
      <c r="C14" s="5">
        <f>B14/$B$21</f>
        <v>0.10235130721746113</v>
      </c>
      <c r="E14" s="32" t="s">
        <v>3</v>
      </c>
      <c r="F14" s="6">
        <v>510087</v>
      </c>
      <c r="G14" s="5">
        <v>0.81100000000000005</v>
      </c>
      <c r="H14" s="1"/>
      <c r="I14" s="1"/>
      <c r="J14" s="1"/>
      <c r="K14" s="35"/>
    </row>
    <row r="15" spans="1:11" s="1" customFormat="1" x14ac:dyDescent="0.25">
      <c r="A15" s="9" t="s">
        <v>37</v>
      </c>
      <c r="B15" s="6">
        <v>761062</v>
      </c>
      <c r="C15" s="5">
        <f t="shared" ref="C15:C20" si="0">B15/$B$21</f>
        <v>0.12384446337488537</v>
      </c>
      <c r="E15" s="13" t="s">
        <v>189</v>
      </c>
      <c r="F15" s="14">
        <v>118893</v>
      </c>
      <c r="G15" s="15">
        <v>0.189</v>
      </c>
      <c r="K15" s="35"/>
    </row>
    <row r="16" spans="1:11" s="1" customFormat="1" ht="15.75" thickBot="1" x14ac:dyDescent="0.3">
      <c r="A16" s="9" t="s">
        <v>38</v>
      </c>
      <c r="B16" s="6">
        <v>794965</v>
      </c>
      <c r="C16" s="5">
        <f t="shared" si="0"/>
        <v>0.12936135797979106</v>
      </c>
      <c r="E16" s="33" t="s">
        <v>5</v>
      </c>
      <c r="F16" s="3">
        <v>628980</v>
      </c>
      <c r="G16" s="36"/>
      <c r="H16"/>
      <c r="I16"/>
      <c r="J16"/>
      <c r="K16" s="35"/>
    </row>
    <row r="17" spans="1:11" s="1" customFormat="1" ht="15.75" thickBot="1" x14ac:dyDescent="0.3">
      <c r="A17" s="9" t="s">
        <v>39</v>
      </c>
      <c r="B17" s="6">
        <v>791653</v>
      </c>
      <c r="C17" s="5">
        <f t="shared" si="0"/>
        <v>0.12882240995361499</v>
      </c>
      <c r="E17" s="30"/>
      <c r="F17" s="30"/>
      <c r="G17" s="30"/>
      <c r="H17"/>
      <c r="I17"/>
      <c r="J17"/>
    </row>
    <row r="18" spans="1:11" s="1" customFormat="1" ht="18" customHeight="1" thickBot="1" x14ac:dyDescent="0.35">
      <c r="A18" s="9" t="s">
        <v>40</v>
      </c>
      <c r="B18" s="6">
        <v>709294</v>
      </c>
      <c r="C18" s="5">
        <f t="shared" si="0"/>
        <v>0.11542047140052447</v>
      </c>
      <c r="E18" s="160" t="s">
        <v>171</v>
      </c>
      <c r="F18" s="161"/>
      <c r="G18" s="162"/>
      <c r="H18"/>
      <c r="I18"/>
      <c r="J18"/>
    </row>
    <row r="19" spans="1:11" s="1" customFormat="1" x14ac:dyDescent="0.25">
      <c r="A19" s="9" t="s">
        <v>8</v>
      </c>
      <c r="B19" s="6">
        <v>2240174</v>
      </c>
      <c r="C19" s="5">
        <f t="shared" si="0"/>
        <v>0.36453422572191291</v>
      </c>
      <c r="E19" s="12" t="s">
        <v>0</v>
      </c>
      <c r="F19" s="4" t="s">
        <v>1</v>
      </c>
      <c r="G19" s="11" t="s">
        <v>2</v>
      </c>
      <c r="H19"/>
      <c r="I19"/>
      <c r="J19"/>
    </row>
    <row r="20" spans="1:11" s="1" customFormat="1" x14ac:dyDescent="0.25">
      <c r="A20" s="13" t="s">
        <v>9</v>
      </c>
      <c r="B20" s="14">
        <v>219177</v>
      </c>
      <c r="C20" s="15">
        <f t="shared" si="0"/>
        <v>3.5665764351810042E-2</v>
      </c>
      <c r="E20" s="32" t="s">
        <v>3</v>
      </c>
      <c r="F20" s="6">
        <v>632054</v>
      </c>
      <c r="G20" s="5">
        <v>0.83</v>
      </c>
      <c r="H20"/>
      <c r="I20"/>
      <c r="J20"/>
    </row>
    <row r="21" spans="1:11" ht="15.75" thickBot="1" x14ac:dyDescent="0.3">
      <c r="A21" s="10" t="s">
        <v>5</v>
      </c>
      <c r="B21" s="3">
        <f>SUM(B14:B20)</f>
        <v>6145305</v>
      </c>
      <c r="C21" s="2"/>
      <c r="E21" s="13" t="s">
        <v>189</v>
      </c>
      <c r="F21" s="14">
        <v>129008</v>
      </c>
      <c r="G21" s="15">
        <v>0.17</v>
      </c>
    </row>
    <row r="22" spans="1:11" ht="15.75" thickBot="1" x14ac:dyDescent="0.3">
      <c r="A22" s="30" t="s">
        <v>152</v>
      </c>
      <c r="E22" s="33" t="s">
        <v>5</v>
      </c>
      <c r="F22" s="3">
        <v>761062</v>
      </c>
      <c r="G22" s="2"/>
    </row>
    <row r="23" spans="1:11" s="30" customFormat="1" ht="15.75" thickBot="1" x14ac:dyDescent="0.3">
      <c r="E23"/>
      <c r="F23"/>
      <c r="G23"/>
    </row>
    <row r="24" spans="1:11" ht="18" thickBot="1" x14ac:dyDescent="0.35">
      <c r="A24" s="141" t="s">
        <v>10</v>
      </c>
      <c r="B24" s="142"/>
      <c r="C24" s="143"/>
    </row>
    <row r="25" spans="1:11" x14ac:dyDescent="0.25">
      <c r="A25" s="12" t="s">
        <v>6</v>
      </c>
      <c r="B25" s="4" t="s">
        <v>7</v>
      </c>
      <c r="C25" s="11" t="s">
        <v>2</v>
      </c>
      <c r="K25" s="35"/>
    </row>
    <row r="26" spans="1:11" x14ac:dyDescent="0.25">
      <c r="A26" s="9" t="s">
        <v>36</v>
      </c>
      <c r="B26" s="6">
        <v>118893</v>
      </c>
      <c r="C26" s="5">
        <f>B26/$B$33</f>
        <v>0.21901589939044047</v>
      </c>
      <c r="E26" s="30"/>
      <c r="F26" s="30"/>
      <c r="G26" s="30"/>
      <c r="K26" s="35"/>
    </row>
    <row r="27" spans="1:11" x14ac:dyDescent="0.25">
      <c r="A27" s="9" t="s">
        <v>37</v>
      </c>
      <c r="B27" s="6">
        <v>129008</v>
      </c>
      <c r="C27" s="5">
        <f t="shared" ref="C27:C32" si="1">B27/$B$33</f>
        <v>0.23764900497558261</v>
      </c>
      <c r="K27" s="35"/>
    </row>
    <row r="28" spans="1:11" x14ac:dyDescent="0.25">
      <c r="A28" s="9" t="s">
        <v>38</v>
      </c>
      <c r="B28" s="6">
        <v>96915</v>
      </c>
      <c r="C28" s="5">
        <f t="shared" si="1"/>
        <v>0.17852965178290175</v>
      </c>
      <c r="K28" s="35"/>
    </row>
    <row r="29" spans="1:11" x14ac:dyDescent="0.25">
      <c r="A29" s="9" t="s">
        <v>39</v>
      </c>
      <c r="B29" s="6">
        <v>66437</v>
      </c>
      <c r="C29" s="5">
        <f t="shared" si="1"/>
        <v>0.12238533225507552</v>
      </c>
      <c r="K29" s="35"/>
    </row>
    <row r="30" spans="1:11" x14ac:dyDescent="0.25">
      <c r="A30" s="9" t="s">
        <v>40</v>
      </c>
      <c r="B30" s="6">
        <v>42531</v>
      </c>
      <c r="C30" s="5">
        <f t="shared" si="1"/>
        <v>7.834746551079394E-2</v>
      </c>
    </row>
    <row r="31" spans="1:11" x14ac:dyDescent="0.25">
      <c r="A31" s="9" t="s">
        <v>8</v>
      </c>
      <c r="B31" s="6">
        <v>77629</v>
      </c>
      <c r="C31" s="5">
        <f t="shared" si="1"/>
        <v>0.14300240765882352</v>
      </c>
    </row>
    <row r="32" spans="1:11" x14ac:dyDescent="0.25">
      <c r="A32" s="13" t="s">
        <v>9</v>
      </c>
      <c r="B32" s="14">
        <v>11438</v>
      </c>
      <c r="C32" s="15">
        <f t="shared" si="1"/>
        <v>2.1070238426382195E-2</v>
      </c>
    </row>
    <row r="33" spans="1:10" ht="15.75" thickBot="1" x14ac:dyDescent="0.3">
      <c r="A33" s="10" t="s">
        <v>5</v>
      </c>
      <c r="B33" s="3">
        <f>SUM(B26:B32)</f>
        <v>542851</v>
      </c>
      <c r="C33" s="2"/>
      <c r="H33" s="1"/>
      <c r="I33" s="1"/>
      <c r="J33" s="1"/>
    </row>
    <row r="34" spans="1:10" ht="15.75" thickBot="1" x14ac:dyDescent="0.3">
      <c r="H34" s="1"/>
      <c r="I34" s="1"/>
      <c r="J34" s="1"/>
    </row>
    <row r="35" spans="1:10" ht="34.5" customHeight="1" thickBot="1" x14ac:dyDescent="0.35">
      <c r="A35" s="137" t="s">
        <v>41</v>
      </c>
      <c r="B35" s="138"/>
      <c r="C35" s="139"/>
      <c r="H35" s="1"/>
      <c r="I35" s="1"/>
      <c r="J35" s="1"/>
    </row>
    <row r="36" spans="1:10" x14ac:dyDescent="0.25">
      <c r="A36" s="12" t="s">
        <v>6</v>
      </c>
      <c r="B36" s="4" t="s">
        <v>7</v>
      </c>
      <c r="C36" s="11" t="s">
        <v>2</v>
      </c>
      <c r="E36" s="1"/>
      <c r="F36" s="1"/>
      <c r="G36" s="1"/>
      <c r="H36" s="1"/>
      <c r="I36" s="1"/>
      <c r="J36" s="1"/>
    </row>
    <row r="37" spans="1:10" x14ac:dyDescent="0.25">
      <c r="A37" s="9" t="s">
        <v>36</v>
      </c>
      <c r="B37" s="6">
        <f>B26</f>
        <v>118893</v>
      </c>
      <c r="C37" s="5">
        <f>B37/$B$39</f>
        <v>0.47959871077567257</v>
      </c>
      <c r="E37" s="1"/>
      <c r="F37" s="1"/>
      <c r="G37" s="1"/>
      <c r="H37" s="1"/>
      <c r="I37" s="1"/>
      <c r="J37" s="1"/>
    </row>
    <row r="38" spans="1:10" x14ac:dyDescent="0.25">
      <c r="A38" s="13" t="s">
        <v>37</v>
      </c>
      <c r="B38" s="14">
        <f>B27</f>
        <v>129008</v>
      </c>
      <c r="C38" s="15">
        <f>B38/$B$39</f>
        <v>0.52040128922432749</v>
      </c>
      <c r="E38" s="1"/>
      <c r="F38" s="1"/>
      <c r="G38" s="1"/>
      <c r="H38" s="1"/>
      <c r="I38" s="1"/>
      <c r="J38" s="1"/>
    </row>
    <row r="39" spans="1:10" ht="15.75" thickBot="1" x14ac:dyDescent="0.3">
      <c r="A39" s="10" t="s">
        <v>5</v>
      </c>
      <c r="B39" s="3">
        <f>SUM(B37:B38)</f>
        <v>247901</v>
      </c>
      <c r="C39" s="2"/>
      <c r="E39" s="1"/>
      <c r="F39" s="1"/>
      <c r="G39" s="1"/>
      <c r="H39" s="1"/>
      <c r="I39" s="1"/>
      <c r="J39" s="1"/>
    </row>
    <row r="40" spans="1:10" ht="15.75" thickBot="1" x14ac:dyDescent="0.3">
      <c r="E40" s="1"/>
      <c r="F40" s="1"/>
      <c r="G40" s="1"/>
      <c r="H40" s="1"/>
      <c r="I40" s="1"/>
      <c r="J40" s="1"/>
    </row>
    <row r="41" spans="1:10" ht="18" thickBot="1" x14ac:dyDescent="0.35">
      <c r="A41" s="141" t="s">
        <v>11</v>
      </c>
      <c r="B41" s="142"/>
      <c r="C41" s="143"/>
      <c r="E41" s="1"/>
      <c r="F41" s="1"/>
      <c r="G41" s="1"/>
      <c r="H41" s="1"/>
      <c r="I41" s="1"/>
      <c r="J41" s="1"/>
    </row>
    <row r="42" spans="1:10" x14ac:dyDescent="0.25">
      <c r="A42" s="12" t="s">
        <v>12</v>
      </c>
      <c r="B42" s="4" t="s">
        <v>1</v>
      </c>
      <c r="C42" s="11" t="s">
        <v>2</v>
      </c>
      <c r="E42" s="1"/>
      <c r="F42" s="1"/>
      <c r="G42" s="1"/>
      <c r="H42" s="1"/>
      <c r="I42" s="1"/>
      <c r="J42" s="1"/>
    </row>
    <row r="43" spans="1:10" x14ac:dyDescent="0.25">
      <c r="A43" s="9" t="s">
        <v>13</v>
      </c>
      <c r="B43" s="6">
        <v>209910</v>
      </c>
      <c r="C43" s="5">
        <f>B43/$B$64</f>
        <v>0.38668069138677097</v>
      </c>
      <c r="E43" s="1"/>
      <c r="F43" s="1"/>
      <c r="G43" s="1"/>
      <c r="H43" s="1"/>
      <c r="I43" s="1"/>
      <c r="J43" s="1"/>
    </row>
    <row r="44" spans="1:10" s="1" customFormat="1" x14ac:dyDescent="0.25">
      <c r="A44" s="9" t="s">
        <v>14</v>
      </c>
      <c r="B44" s="6">
        <v>87051</v>
      </c>
      <c r="C44" s="5">
        <f t="shared" ref="C44:C63" si="2">B44/$B$64</f>
        <v>0.16035891985093514</v>
      </c>
    </row>
    <row r="45" spans="1:10" s="1" customFormat="1" x14ac:dyDescent="0.25">
      <c r="A45" s="9" t="s">
        <v>15</v>
      </c>
      <c r="B45" s="6">
        <v>34907</v>
      </c>
      <c r="C45" s="5">
        <f t="shared" si="2"/>
        <v>6.4303096061350165E-2</v>
      </c>
    </row>
    <row r="46" spans="1:10" s="1" customFormat="1" x14ac:dyDescent="0.25">
      <c r="A46" s="9" t="s">
        <v>16</v>
      </c>
      <c r="B46" s="6">
        <v>25074</v>
      </c>
      <c r="C46" s="5">
        <f t="shared" si="2"/>
        <v>4.618947003873991E-2</v>
      </c>
    </row>
    <row r="47" spans="1:10" s="1" customFormat="1" x14ac:dyDescent="0.25">
      <c r="A47" s="9" t="s">
        <v>17</v>
      </c>
      <c r="B47" s="6">
        <v>24483</v>
      </c>
      <c r="C47" s="5">
        <f t="shared" si="2"/>
        <v>4.5100773508752863E-2</v>
      </c>
    </row>
    <row r="48" spans="1:10" s="1" customFormat="1" x14ac:dyDescent="0.25">
      <c r="A48" s="9" t="s">
        <v>18</v>
      </c>
      <c r="B48" s="6">
        <v>18029</v>
      </c>
      <c r="C48" s="5">
        <f t="shared" si="2"/>
        <v>3.3211691605983966E-2</v>
      </c>
    </row>
    <row r="49" spans="1:10" s="1" customFormat="1" x14ac:dyDescent="0.25">
      <c r="A49" s="9" t="s">
        <v>19</v>
      </c>
      <c r="B49" s="6">
        <v>14018</v>
      </c>
      <c r="C49" s="5">
        <f t="shared" si="2"/>
        <v>2.5822923785716524E-2</v>
      </c>
    </row>
    <row r="50" spans="1:10" s="1" customFormat="1" x14ac:dyDescent="0.25">
      <c r="A50" s="9" t="s">
        <v>20</v>
      </c>
      <c r="B50" s="6">
        <v>11986</v>
      </c>
      <c r="C50" s="5">
        <f t="shared" si="2"/>
        <v>2.2079723533713669E-2</v>
      </c>
    </row>
    <row r="51" spans="1:10" s="1" customFormat="1" x14ac:dyDescent="0.25">
      <c r="A51" s="9" t="s">
        <v>21</v>
      </c>
      <c r="B51" s="6">
        <v>11756</v>
      </c>
      <c r="C51" s="5">
        <f t="shared" si="2"/>
        <v>2.1656034528811773E-2</v>
      </c>
    </row>
    <row r="52" spans="1:10" s="1" customFormat="1" x14ac:dyDescent="0.25">
      <c r="A52" s="9" t="s">
        <v>22</v>
      </c>
      <c r="B52" s="6">
        <v>10765</v>
      </c>
      <c r="C52" s="5">
        <f t="shared" si="2"/>
        <v>1.9830487555517074E-2</v>
      </c>
    </row>
    <row r="53" spans="1:10" s="1" customFormat="1" x14ac:dyDescent="0.25">
      <c r="A53" s="9" t="s">
        <v>23</v>
      </c>
      <c r="B53" s="6">
        <v>9674</v>
      </c>
      <c r="C53" s="5">
        <f t="shared" si="2"/>
        <v>1.7820727971395466E-2</v>
      </c>
      <c r="H53"/>
      <c r="I53"/>
      <c r="J53"/>
    </row>
    <row r="54" spans="1:10" s="1" customFormat="1" x14ac:dyDescent="0.25">
      <c r="A54" s="9" t="s">
        <v>24</v>
      </c>
      <c r="B54" s="6">
        <v>8695</v>
      </c>
      <c r="C54" s="5">
        <f t="shared" si="2"/>
        <v>1.6017286511399997E-2</v>
      </c>
      <c r="H54"/>
      <c r="I54"/>
      <c r="J54"/>
    </row>
    <row r="55" spans="1:10" s="1" customFormat="1" x14ac:dyDescent="0.25">
      <c r="A55" s="9" t="s">
        <v>25</v>
      </c>
      <c r="B55" s="6">
        <v>7305</v>
      </c>
      <c r="C55" s="5">
        <f t="shared" si="2"/>
        <v>1.3456731220905922E-2</v>
      </c>
      <c r="H55" s="8"/>
      <c r="I55" s="8"/>
      <c r="J55" s="8"/>
    </row>
    <row r="56" spans="1:10" s="1" customFormat="1" x14ac:dyDescent="0.25">
      <c r="A56" s="9" t="s">
        <v>26</v>
      </c>
      <c r="B56" s="6">
        <v>6945</v>
      </c>
      <c r="C56" s="5">
        <f t="shared" si="2"/>
        <v>1.2793565821929037E-2</v>
      </c>
      <c r="E56"/>
      <c r="F56"/>
      <c r="G56"/>
      <c r="H56"/>
      <c r="I56"/>
      <c r="J56"/>
    </row>
    <row r="57" spans="1:10" s="1" customFormat="1" x14ac:dyDescent="0.25">
      <c r="A57" s="9" t="s">
        <v>27</v>
      </c>
      <c r="B57" s="6">
        <v>4967</v>
      </c>
      <c r="C57" s="5">
        <f t="shared" si="2"/>
        <v>9.1498403797727178E-3</v>
      </c>
      <c r="E57"/>
      <c r="F57"/>
      <c r="G57"/>
      <c r="H57"/>
      <c r="I57"/>
      <c r="J57"/>
    </row>
    <row r="58" spans="1:10" s="1" customFormat="1" x14ac:dyDescent="0.25">
      <c r="A58" s="9" t="s">
        <v>28</v>
      </c>
      <c r="B58" s="6">
        <v>4603</v>
      </c>
      <c r="C58" s="5">
        <f t="shared" si="2"/>
        <v>8.479306476362759E-3</v>
      </c>
      <c r="E58" s="8"/>
      <c r="F58" s="8"/>
      <c r="G58" s="8"/>
      <c r="H58"/>
      <c r="I58"/>
      <c r="J58"/>
    </row>
    <row r="59" spans="1:10" s="1" customFormat="1" x14ac:dyDescent="0.25">
      <c r="A59" s="9" t="s">
        <v>29</v>
      </c>
      <c r="B59" s="6">
        <v>3493</v>
      </c>
      <c r="C59" s="5">
        <f t="shared" si="2"/>
        <v>6.4345464961840359E-3</v>
      </c>
      <c r="E59"/>
      <c r="F59"/>
      <c r="G59"/>
      <c r="H59"/>
      <c r="I59"/>
      <c r="J59"/>
    </row>
    <row r="60" spans="1:10" s="1" customFormat="1" x14ac:dyDescent="0.25">
      <c r="A60" s="9" t="s">
        <v>30</v>
      </c>
      <c r="B60" s="6">
        <v>3368</v>
      </c>
      <c r="C60" s="5">
        <f t="shared" si="2"/>
        <v>6.2042807326503956E-3</v>
      </c>
      <c r="E60"/>
      <c r="F60"/>
      <c r="G60"/>
      <c r="H60"/>
      <c r="I60"/>
      <c r="J60"/>
    </row>
    <row r="61" spans="1:10" s="1" customFormat="1" x14ac:dyDescent="0.25">
      <c r="A61" s="9" t="s">
        <v>31</v>
      </c>
      <c r="B61" s="6">
        <v>3037</v>
      </c>
      <c r="C61" s="5">
        <f t="shared" si="2"/>
        <v>5.5945369908133175E-3</v>
      </c>
      <c r="E61"/>
      <c r="F61"/>
      <c r="G61"/>
      <c r="H61"/>
      <c r="I61"/>
      <c r="J61"/>
    </row>
    <row r="62" spans="1:10" s="1" customFormat="1" x14ac:dyDescent="0.25">
      <c r="A62" s="9" t="s">
        <v>32</v>
      </c>
      <c r="B62" s="6">
        <v>3004</v>
      </c>
      <c r="C62" s="5">
        <f t="shared" si="2"/>
        <v>5.5337468292404358E-3</v>
      </c>
      <c r="E62"/>
      <c r="F62"/>
      <c r="G62"/>
      <c r="H62"/>
      <c r="I62"/>
      <c r="J62"/>
    </row>
    <row r="63" spans="1:10" s="1" customFormat="1" x14ac:dyDescent="0.25">
      <c r="A63" s="13" t="s">
        <v>33</v>
      </c>
      <c r="B63" s="14">
        <v>39781</v>
      </c>
      <c r="C63" s="15">
        <f t="shared" si="2"/>
        <v>7.3281618713053859E-2</v>
      </c>
      <c r="E63"/>
      <c r="F63"/>
      <c r="G63"/>
      <c r="H63"/>
      <c r="I63"/>
      <c r="J63"/>
    </row>
    <row r="64" spans="1:10" ht="15.75" thickBot="1" x14ac:dyDescent="0.3">
      <c r="A64" s="10" t="s">
        <v>5</v>
      </c>
      <c r="B64" s="3">
        <f>SUM(B43:B63)</f>
        <v>542851</v>
      </c>
      <c r="C64" s="2"/>
    </row>
    <row r="65" spans="1:10" ht="15.75" thickBot="1" x14ac:dyDescent="0.3"/>
    <row r="66" spans="1:10" s="8" customFormat="1" ht="34.5" customHeight="1" thickBot="1" x14ac:dyDescent="0.35">
      <c r="A66" s="137" t="s">
        <v>42</v>
      </c>
      <c r="B66" s="138"/>
      <c r="C66" s="139"/>
      <c r="E66"/>
      <c r="F66"/>
      <c r="G66"/>
      <c r="H66"/>
      <c r="I66"/>
      <c r="J66"/>
    </row>
    <row r="67" spans="1:10" x14ac:dyDescent="0.25">
      <c r="A67" s="12" t="s">
        <v>12</v>
      </c>
      <c r="B67" s="4" t="s">
        <v>1</v>
      </c>
      <c r="C67" s="11" t="s">
        <v>2</v>
      </c>
    </row>
    <row r="68" spans="1:10" x14ac:dyDescent="0.25">
      <c r="A68" s="9" t="s">
        <v>13</v>
      </c>
      <c r="B68" s="6">
        <v>122837</v>
      </c>
      <c r="C68" s="5">
        <f>B68/$B$89</f>
        <v>0.49550828758254301</v>
      </c>
    </row>
    <row r="69" spans="1:10" x14ac:dyDescent="0.25">
      <c r="A69" s="9" t="s">
        <v>14</v>
      </c>
      <c r="B69" s="6">
        <v>32181</v>
      </c>
      <c r="C69" s="5">
        <f t="shared" ref="C69:C88" si="3">B69/$B$89</f>
        <v>0.12981391765261133</v>
      </c>
    </row>
    <row r="70" spans="1:10" x14ac:dyDescent="0.25">
      <c r="A70" s="9" t="s">
        <v>15</v>
      </c>
      <c r="B70" s="6">
        <v>12234</v>
      </c>
      <c r="C70" s="5">
        <f t="shared" si="3"/>
        <v>4.9350345500824927E-2</v>
      </c>
    </row>
    <row r="71" spans="1:10" x14ac:dyDescent="0.25">
      <c r="A71" s="9" t="s">
        <v>17</v>
      </c>
      <c r="B71" s="6">
        <v>10667</v>
      </c>
      <c r="C71" s="5">
        <f t="shared" si="3"/>
        <v>4.3029273782679379E-2</v>
      </c>
    </row>
    <row r="72" spans="1:10" x14ac:dyDescent="0.25">
      <c r="A72" s="9" t="s">
        <v>16</v>
      </c>
      <c r="B72" s="6">
        <v>9973</v>
      </c>
      <c r="C72" s="5">
        <f t="shared" si="3"/>
        <v>4.0229769141713827E-2</v>
      </c>
    </row>
    <row r="73" spans="1:10" x14ac:dyDescent="0.25">
      <c r="A73" s="9" t="s">
        <v>18</v>
      </c>
      <c r="B73" s="6">
        <v>7731</v>
      </c>
      <c r="C73" s="5">
        <f t="shared" si="3"/>
        <v>3.1185836281418793E-2</v>
      </c>
    </row>
    <row r="74" spans="1:10" x14ac:dyDescent="0.25">
      <c r="A74" s="9" t="s">
        <v>23</v>
      </c>
      <c r="B74" s="6">
        <v>4964</v>
      </c>
      <c r="C74" s="5">
        <f t="shared" si="3"/>
        <v>2.0024122532785266E-2</v>
      </c>
    </row>
    <row r="75" spans="1:10" x14ac:dyDescent="0.25">
      <c r="A75" s="9" t="s">
        <v>22</v>
      </c>
      <c r="B75" s="6">
        <v>4720</v>
      </c>
      <c r="C75" s="5">
        <f t="shared" si="3"/>
        <v>1.9039858653252709E-2</v>
      </c>
    </row>
    <row r="76" spans="1:10" x14ac:dyDescent="0.25">
      <c r="A76" s="9" t="s">
        <v>19</v>
      </c>
      <c r="B76" s="6">
        <v>4611</v>
      </c>
      <c r="C76" s="5">
        <f t="shared" si="3"/>
        <v>1.8600167002150052E-2</v>
      </c>
    </row>
    <row r="77" spans="1:10" x14ac:dyDescent="0.25">
      <c r="A77" s="9" t="s">
        <v>21</v>
      </c>
      <c r="B77" s="6">
        <v>4369</v>
      </c>
      <c r="C77" s="5">
        <f t="shared" si="3"/>
        <v>1.7623970859334977E-2</v>
      </c>
    </row>
    <row r="78" spans="1:10" x14ac:dyDescent="0.25">
      <c r="A78" s="9" t="s">
        <v>24</v>
      </c>
      <c r="B78" s="6">
        <v>3820</v>
      </c>
      <c r="C78" s="5">
        <f t="shared" si="3"/>
        <v>1.5409377130386728E-2</v>
      </c>
    </row>
    <row r="79" spans="1:10" x14ac:dyDescent="0.25">
      <c r="A79" s="9" t="s">
        <v>20</v>
      </c>
      <c r="B79" s="6">
        <v>3678</v>
      </c>
      <c r="C79" s="5">
        <f t="shared" si="3"/>
        <v>1.483656782344565E-2</v>
      </c>
    </row>
    <row r="80" spans="1:10" x14ac:dyDescent="0.25">
      <c r="A80" s="9" t="s">
        <v>26</v>
      </c>
      <c r="B80" s="6">
        <v>2225</v>
      </c>
      <c r="C80" s="5">
        <f t="shared" si="3"/>
        <v>8.9753570981964577E-3</v>
      </c>
    </row>
    <row r="81" spans="1:3" x14ac:dyDescent="0.25">
      <c r="A81" s="9" t="s">
        <v>27</v>
      </c>
      <c r="B81" s="6">
        <v>2157</v>
      </c>
      <c r="C81" s="5">
        <f t="shared" si="3"/>
        <v>8.7010540498021396E-3</v>
      </c>
    </row>
    <row r="82" spans="1:3" x14ac:dyDescent="0.25">
      <c r="A82" s="9" t="s">
        <v>25</v>
      </c>
      <c r="B82" s="6">
        <v>2072</v>
      </c>
      <c r="C82" s="5">
        <f t="shared" si="3"/>
        <v>8.3581752393092398E-3</v>
      </c>
    </row>
    <row r="83" spans="1:3" x14ac:dyDescent="0.25">
      <c r="A83" s="9" t="s">
        <v>28</v>
      </c>
      <c r="B83" s="6">
        <v>1402</v>
      </c>
      <c r="C83" s="5">
        <f t="shared" si="3"/>
        <v>5.6554834389534528E-3</v>
      </c>
    </row>
    <row r="84" spans="1:3" x14ac:dyDescent="0.25">
      <c r="A84" s="9" t="s">
        <v>31</v>
      </c>
      <c r="B84" s="6">
        <v>1272</v>
      </c>
      <c r="C84" s="5">
        <f t="shared" si="3"/>
        <v>5.1310805523172558E-3</v>
      </c>
    </row>
    <row r="85" spans="1:3" x14ac:dyDescent="0.25">
      <c r="A85" s="9" t="s">
        <v>146</v>
      </c>
      <c r="B85" s="6">
        <v>1269</v>
      </c>
      <c r="C85" s="5">
        <f t="shared" si="3"/>
        <v>5.1189789472410353E-3</v>
      </c>
    </row>
    <row r="86" spans="1:3" x14ac:dyDescent="0.25">
      <c r="A86" s="9" t="s">
        <v>142</v>
      </c>
      <c r="B86" s="6">
        <v>889</v>
      </c>
      <c r="C86" s="5">
        <f t="shared" si="3"/>
        <v>3.586108970919843E-3</v>
      </c>
    </row>
    <row r="87" spans="1:3" x14ac:dyDescent="0.25">
      <c r="A87" s="9" t="s">
        <v>145</v>
      </c>
      <c r="B87" s="6">
        <v>807</v>
      </c>
      <c r="C87" s="5">
        <f t="shared" si="3"/>
        <v>3.2553317655031645E-3</v>
      </c>
    </row>
    <row r="88" spans="1:3" x14ac:dyDescent="0.25">
      <c r="A88" s="13" t="s">
        <v>33</v>
      </c>
      <c r="B88" s="14">
        <v>14023</v>
      </c>
      <c r="C88" s="15">
        <f t="shared" si="3"/>
        <v>5.6566935994610754E-2</v>
      </c>
    </row>
    <row r="89" spans="1:3" ht="15.75" thickBot="1" x14ac:dyDescent="0.3">
      <c r="A89" s="10" t="s">
        <v>5</v>
      </c>
      <c r="B89" s="3">
        <f>SUM(B68:B88)</f>
        <v>247901</v>
      </c>
      <c r="C89" s="2"/>
    </row>
    <row r="90" spans="1:3" ht="15.75" thickBot="1" x14ac:dyDescent="0.3"/>
    <row r="91" spans="1:3" ht="18" thickBot="1" x14ac:dyDescent="0.35">
      <c r="A91" s="141" t="s">
        <v>44</v>
      </c>
      <c r="B91" s="142"/>
      <c r="C91" s="143"/>
    </row>
    <row r="92" spans="1:3" x14ac:dyDescent="0.25">
      <c r="A92" s="12" t="s">
        <v>45</v>
      </c>
      <c r="B92" s="4" t="s">
        <v>7</v>
      </c>
      <c r="C92" s="11" t="s">
        <v>2</v>
      </c>
    </row>
    <row r="93" spans="1:3" x14ac:dyDescent="0.25">
      <c r="A93" s="9" t="s">
        <v>46</v>
      </c>
      <c r="B93" s="6">
        <v>42800</v>
      </c>
      <c r="C93" s="5">
        <f>B93/$B$100</f>
        <v>7.884299743391833E-2</v>
      </c>
    </row>
    <row r="94" spans="1:3" x14ac:dyDescent="0.25">
      <c r="A94" s="9" t="s">
        <v>47</v>
      </c>
      <c r="B94" s="6">
        <v>42860</v>
      </c>
      <c r="C94" s="5">
        <f t="shared" ref="C94:C99" si="4">B94/$B$100</f>
        <v>7.8953525000414485E-2</v>
      </c>
    </row>
    <row r="95" spans="1:3" x14ac:dyDescent="0.25">
      <c r="A95" s="9" t="s">
        <v>48</v>
      </c>
      <c r="B95" s="6">
        <v>95648</v>
      </c>
      <c r="C95" s="5">
        <f t="shared" si="4"/>
        <v>0.17619567800372479</v>
      </c>
    </row>
    <row r="96" spans="1:3" x14ac:dyDescent="0.25">
      <c r="A96" s="9" t="s">
        <v>49</v>
      </c>
      <c r="B96" s="6">
        <v>103191</v>
      </c>
      <c r="C96" s="5">
        <f t="shared" si="4"/>
        <v>0.19009083523839876</v>
      </c>
    </row>
    <row r="97" spans="1:3" x14ac:dyDescent="0.25">
      <c r="A97" s="9" t="s">
        <v>50</v>
      </c>
      <c r="B97" s="6">
        <v>96570</v>
      </c>
      <c r="C97" s="5">
        <f t="shared" si="4"/>
        <v>0.17789411827554891</v>
      </c>
    </row>
    <row r="98" spans="1:3" x14ac:dyDescent="0.25">
      <c r="A98" s="9" t="s">
        <v>51</v>
      </c>
      <c r="B98" s="6">
        <v>73863</v>
      </c>
      <c r="C98" s="5">
        <f t="shared" si="4"/>
        <v>0.13606496073508201</v>
      </c>
    </row>
    <row r="99" spans="1:3" x14ac:dyDescent="0.25">
      <c r="A99" s="13" t="s">
        <v>52</v>
      </c>
      <c r="B99" s="14">
        <v>87919</v>
      </c>
      <c r="C99" s="15">
        <f t="shared" si="4"/>
        <v>0.16195788531291275</v>
      </c>
    </row>
    <row r="100" spans="1:3" ht="15.75" thickBot="1" x14ac:dyDescent="0.3">
      <c r="A100" s="10" t="s">
        <v>5</v>
      </c>
      <c r="B100" s="3">
        <f>SUM(B93:B99)</f>
        <v>542851</v>
      </c>
      <c r="C100" s="2"/>
    </row>
    <row r="101" spans="1:3" ht="15.75" thickBot="1" x14ac:dyDescent="0.3"/>
    <row r="102" spans="1:3" ht="34.5" customHeight="1" thickBot="1" x14ac:dyDescent="0.35">
      <c r="A102" s="137" t="s">
        <v>53</v>
      </c>
      <c r="B102" s="138"/>
      <c r="C102" s="139"/>
    </row>
    <row r="103" spans="1:3" x14ac:dyDescent="0.25">
      <c r="A103" s="12" t="s">
        <v>45</v>
      </c>
      <c r="B103" s="4" t="s">
        <v>7</v>
      </c>
      <c r="C103" s="11" t="s">
        <v>2</v>
      </c>
    </row>
    <row r="104" spans="1:3" x14ac:dyDescent="0.25">
      <c r="A104" s="9" t="s">
        <v>46</v>
      </c>
      <c r="B104" s="6">
        <v>24601</v>
      </c>
      <c r="C104" s="5">
        <f>B104/$B$111</f>
        <v>9.9237195493362268E-2</v>
      </c>
    </row>
    <row r="105" spans="1:3" x14ac:dyDescent="0.25">
      <c r="A105" s="9" t="s">
        <v>47</v>
      </c>
      <c r="B105" s="6">
        <v>22941</v>
      </c>
      <c r="C105" s="5">
        <f t="shared" ref="C105:C110" si="5">B105/$B$111</f>
        <v>9.2540974017853897E-2</v>
      </c>
    </row>
    <row r="106" spans="1:3" x14ac:dyDescent="0.25">
      <c r="A106" s="9" t="s">
        <v>48</v>
      </c>
      <c r="B106" s="6">
        <v>45026</v>
      </c>
      <c r="C106" s="5">
        <f t="shared" si="5"/>
        <v>0.18162895672062637</v>
      </c>
    </row>
    <row r="107" spans="1:3" x14ac:dyDescent="0.25">
      <c r="A107" s="9" t="s">
        <v>49</v>
      </c>
      <c r="B107" s="6">
        <v>45503</v>
      </c>
      <c r="C107" s="5">
        <f t="shared" si="5"/>
        <v>0.18355311192774534</v>
      </c>
    </row>
    <row r="108" spans="1:3" x14ac:dyDescent="0.25">
      <c r="A108" s="9" t="s">
        <v>50</v>
      </c>
      <c r="B108" s="6">
        <v>36428</v>
      </c>
      <c r="C108" s="5">
        <f t="shared" si="5"/>
        <v>0.14694575657218004</v>
      </c>
    </row>
    <row r="109" spans="1:3" x14ac:dyDescent="0.25">
      <c r="A109" s="9" t="s">
        <v>51</v>
      </c>
      <c r="B109" s="6">
        <v>28813</v>
      </c>
      <c r="C109" s="5">
        <f t="shared" si="5"/>
        <v>0.11622784902037507</v>
      </c>
    </row>
    <row r="110" spans="1:3" x14ac:dyDescent="0.25">
      <c r="A110" s="13" t="s">
        <v>52</v>
      </c>
      <c r="B110" s="14">
        <v>44589</v>
      </c>
      <c r="C110" s="15">
        <f t="shared" si="5"/>
        <v>0.17986615624785701</v>
      </c>
    </row>
    <row r="111" spans="1:3" ht="15.75" thickBot="1" x14ac:dyDescent="0.3">
      <c r="A111" s="10" t="s">
        <v>5</v>
      </c>
      <c r="B111" s="3">
        <f>SUM(B104:B110)</f>
        <v>247901</v>
      </c>
      <c r="C111" s="2"/>
    </row>
    <row r="112" spans="1:3" s="30" customFormat="1" x14ac:dyDescent="0.25">
      <c r="A112" s="37"/>
      <c r="B112" s="6"/>
      <c r="C112" s="37"/>
    </row>
    <row r="113" spans="1:32" s="30" customFormat="1" x14ac:dyDescent="0.25">
      <c r="A113" s="39" t="s">
        <v>155</v>
      </c>
      <c r="B113" s="40"/>
      <c r="C113" s="41"/>
      <c r="E113"/>
      <c r="F113"/>
      <c r="G113"/>
    </row>
    <row r="114" spans="1:32" s="30" customFormat="1" x14ac:dyDescent="0.25">
      <c r="A114" s="42" t="s">
        <v>156</v>
      </c>
      <c r="B114" s="40"/>
      <c r="C114" s="41"/>
      <c r="E114"/>
      <c r="F114"/>
      <c r="G114"/>
    </row>
    <row r="115" spans="1:32" s="30" customFormat="1" x14ac:dyDescent="0.25">
      <c r="A115" s="42" t="s">
        <v>157</v>
      </c>
      <c r="B115" s="40"/>
      <c r="C115" s="41"/>
      <c r="E115"/>
      <c r="F115"/>
      <c r="G115"/>
    </row>
    <row r="116" spans="1:32" ht="15.75" thickBot="1" x14ac:dyDescent="0.3">
      <c r="A116" s="30"/>
      <c r="B116" s="30"/>
      <c r="C116" s="30"/>
      <c r="D116" s="30"/>
      <c r="H116" s="30"/>
      <c r="I116" s="30"/>
      <c r="J116" s="30"/>
      <c r="K116" s="30"/>
    </row>
    <row r="117" spans="1:32" ht="18" thickBot="1" x14ac:dyDescent="0.35">
      <c r="A117" s="141" t="s">
        <v>149</v>
      </c>
      <c r="B117" s="142"/>
      <c r="C117" s="143"/>
      <c r="D117" s="30"/>
      <c r="H117" s="30"/>
      <c r="I117" s="30"/>
      <c r="J117" s="30"/>
      <c r="K117" s="30"/>
    </row>
    <row r="118" spans="1:32" x14ac:dyDescent="0.25">
      <c r="A118" s="12" t="s">
        <v>54</v>
      </c>
      <c r="B118" s="4" t="s">
        <v>1</v>
      </c>
      <c r="C118" s="11" t="s">
        <v>2</v>
      </c>
      <c r="D118" s="30"/>
      <c r="E118" s="30"/>
      <c r="F118" s="30"/>
      <c r="G118" s="30"/>
      <c r="H118" s="30"/>
      <c r="I118" s="30"/>
      <c r="J118" s="39"/>
      <c r="K118" s="40"/>
      <c r="L118" s="41"/>
      <c r="M118" s="30"/>
      <c r="N118" s="30"/>
      <c r="O118" s="30"/>
      <c r="P118" s="30"/>
      <c r="Q118" s="30"/>
      <c r="R118" s="30"/>
      <c r="S118" s="30"/>
      <c r="T118" s="30"/>
      <c r="U118" s="30"/>
      <c r="V118" s="30"/>
      <c r="W118" s="30"/>
      <c r="X118" s="30"/>
      <c r="Y118" s="30"/>
      <c r="Z118" s="30"/>
      <c r="AA118" s="30"/>
      <c r="AB118" s="30"/>
      <c r="AC118" s="30"/>
      <c r="AD118" s="30"/>
      <c r="AE118" s="30"/>
      <c r="AF118" s="30"/>
    </row>
    <row r="119" spans="1:32" x14ac:dyDescent="0.25">
      <c r="A119" s="9" t="s">
        <v>55</v>
      </c>
      <c r="B119" s="6">
        <v>2377148</v>
      </c>
      <c r="C119" s="5">
        <f>B119/$B$121</f>
        <v>0.94241329207641122</v>
      </c>
      <c r="E119" s="30"/>
      <c r="F119" s="30"/>
      <c r="G119" s="30"/>
      <c r="J119" s="42"/>
      <c r="K119" s="40"/>
      <c r="L119" s="41"/>
      <c r="M119" s="30"/>
      <c r="N119" s="30"/>
      <c r="O119" s="30"/>
      <c r="P119" s="30"/>
      <c r="Q119" s="30"/>
      <c r="R119" s="30"/>
      <c r="S119" s="30"/>
      <c r="T119" s="30"/>
      <c r="U119" s="30"/>
      <c r="V119" s="30"/>
      <c r="W119" s="30"/>
      <c r="X119" s="30"/>
      <c r="Y119" s="30"/>
      <c r="Z119" s="30"/>
      <c r="AA119" s="30"/>
      <c r="AB119" s="30"/>
      <c r="AC119" s="30"/>
      <c r="AD119" s="30"/>
      <c r="AE119" s="30"/>
      <c r="AF119" s="30"/>
    </row>
    <row r="120" spans="1:32" x14ac:dyDescent="0.25">
      <c r="A120" s="13" t="s">
        <v>58</v>
      </c>
      <c r="B120" s="14">
        <v>145257</v>
      </c>
      <c r="C120" s="15">
        <f>B120/$B$121</f>
        <v>5.7586707923588797E-2</v>
      </c>
      <c r="E120" s="30"/>
      <c r="F120" s="30"/>
      <c r="G120" s="30"/>
      <c r="J120" s="42"/>
      <c r="K120" s="40"/>
      <c r="L120" s="41"/>
      <c r="M120" s="30"/>
      <c r="N120" s="30"/>
      <c r="O120" s="30"/>
      <c r="P120" s="30"/>
      <c r="Q120" s="30"/>
      <c r="R120" s="30"/>
      <c r="S120" s="30"/>
      <c r="T120" s="30"/>
      <c r="U120" s="30"/>
      <c r="V120" s="30"/>
      <c r="W120" s="30"/>
      <c r="X120" s="30"/>
      <c r="Y120" s="30"/>
      <c r="Z120" s="30"/>
      <c r="AA120" s="30"/>
      <c r="AB120" s="30"/>
      <c r="AC120" s="30"/>
      <c r="AD120" s="30"/>
      <c r="AE120" s="30"/>
      <c r="AF120" s="30"/>
    </row>
    <row r="121" spans="1:32" ht="15.75" thickBot="1" x14ac:dyDescent="0.3">
      <c r="A121" s="10" t="s">
        <v>5</v>
      </c>
      <c r="B121" s="3">
        <f>SUM(B119:B120)</f>
        <v>2522405</v>
      </c>
      <c r="C121" s="2"/>
      <c r="E121" s="30"/>
      <c r="F121" s="30"/>
      <c r="G121" s="30"/>
      <c r="J121" s="30"/>
      <c r="K121" s="30"/>
    </row>
    <row r="122" spans="1:32" ht="15.75" thickBot="1" x14ac:dyDescent="0.3">
      <c r="E122" s="30"/>
      <c r="F122" s="30"/>
      <c r="G122" s="30"/>
    </row>
    <row r="123" spans="1:32" ht="34.5" customHeight="1" thickBot="1" x14ac:dyDescent="0.35">
      <c r="A123" s="137" t="s">
        <v>56</v>
      </c>
      <c r="B123" s="138"/>
      <c r="C123" s="139"/>
      <c r="E123" s="30"/>
      <c r="F123" s="30"/>
      <c r="G123" s="30"/>
    </row>
    <row r="124" spans="1:32" x14ac:dyDescent="0.25">
      <c r="A124" s="12" t="s">
        <v>6</v>
      </c>
      <c r="B124" s="4" t="s">
        <v>7</v>
      </c>
      <c r="C124" s="11" t="s">
        <v>2</v>
      </c>
    </row>
    <row r="125" spans="1:32" x14ac:dyDescent="0.25">
      <c r="A125" s="9" t="s">
        <v>36</v>
      </c>
      <c r="B125" s="6">
        <v>123191</v>
      </c>
      <c r="C125" s="5">
        <f t="shared" ref="C125:C130" si="6">B125/$B$131</f>
        <v>7.6991728409335936E-2</v>
      </c>
    </row>
    <row r="126" spans="1:32" x14ac:dyDescent="0.25">
      <c r="A126" s="9" t="s">
        <v>37</v>
      </c>
      <c r="B126" s="6">
        <v>176893</v>
      </c>
      <c r="C126" s="5">
        <f t="shared" si="6"/>
        <v>0.11055432469508861</v>
      </c>
    </row>
    <row r="127" spans="1:32" x14ac:dyDescent="0.25">
      <c r="A127" s="9" t="s">
        <v>38</v>
      </c>
      <c r="B127" s="6">
        <v>203248</v>
      </c>
      <c r="C127" s="5">
        <f t="shared" si="6"/>
        <v>0.12702563349384866</v>
      </c>
    </row>
    <row r="128" spans="1:32" x14ac:dyDescent="0.25">
      <c r="A128" s="9" t="s">
        <v>39</v>
      </c>
      <c r="B128" s="6">
        <v>205586</v>
      </c>
      <c r="C128" s="5">
        <f t="shared" si="6"/>
        <v>0.12848683326510651</v>
      </c>
    </row>
    <row r="129" spans="1:14" x14ac:dyDescent="0.25">
      <c r="A129" s="9" t="s">
        <v>40</v>
      </c>
      <c r="B129" s="6">
        <v>191795</v>
      </c>
      <c r="C129" s="5">
        <f t="shared" si="6"/>
        <v>0.11986775454593748</v>
      </c>
    </row>
    <row r="130" spans="1:14" x14ac:dyDescent="0.25">
      <c r="A130" s="13" t="s">
        <v>8</v>
      </c>
      <c r="B130" s="14">
        <v>699342</v>
      </c>
      <c r="C130" s="15">
        <f t="shared" si="6"/>
        <v>0.4370737255906828</v>
      </c>
    </row>
    <row r="131" spans="1:14" ht="15.75" thickBot="1" x14ac:dyDescent="0.3">
      <c r="A131" s="10" t="s">
        <v>5</v>
      </c>
      <c r="B131" s="3">
        <f>SUM(B125:B130)</f>
        <v>1600055</v>
      </c>
      <c r="C131" s="2"/>
    </row>
    <row r="132" spans="1:14" x14ac:dyDescent="0.25">
      <c r="A132" s="43" t="s">
        <v>158</v>
      </c>
      <c r="B132" s="30"/>
      <c r="C132" s="30"/>
      <c r="D132" s="30"/>
      <c r="H132" s="30"/>
      <c r="I132" s="30"/>
      <c r="J132" s="30"/>
      <c r="K132" s="30"/>
      <c r="L132" s="30"/>
      <c r="M132" s="30"/>
      <c r="N132" s="30"/>
    </row>
    <row r="133" spans="1:14" ht="15.75" thickBot="1" x14ac:dyDescent="0.3"/>
    <row r="134" spans="1:14" ht="18" thickBot="1" x14ac:dyDescent="0.35">
      <c r="A134" s="137" t="s">
        <v>57</v>
      </c>
      <c r="B134" s="138"/>
      <c r="C134" s="139"/>
    </row>
    <row r="135" spans="1:14" x14ac:dyDescent="0.25">
      <c r="A135" s="12" t="s">
        <v>6</v>
      </c>
      <c r="B135" s="4" t="s">
        <v>7</v>
      </c>
      <c r="C135" s="11" t="s">
        <v>2</v>
      </c>
    </row>
    <row r="136" spans="1:14" x14ac:dyDescent="0.25">
      <c r="A136" s="9" t="s">
        <v>36</v>
      </c>
      <c r="B136" s="6">
        <v>22068</v>
      </c>
      <c r="C136" s="5">
        <f t="shared" ref="C136:C141" si="7">B136/$B$142</f>
        <v>0.24646794062789684</v>
      </c>
    </row>
    <row r="137" spans="1:14" x14ac:dyDescent="0.25">
      <c r="A137" s="9" t="s">
        <v>37</v>
      </c>
      <c r="B137" s="6">
        <v>25369</v>
      </c>
      <c r="C137" s="5">
        <f t="shared" si="7"/>
        <v>0.2833353809039838</v>
      </c>
      <c r="E137" s="30"/>
      <c r="F137" s="30"/>
      <c r="G137" s="30"/>
    </row>
    <row r="138" spans="1:14" x14ac:dyDescent="0.25">
      <c r="A138" s="9" t="s">
        <v>38</v>
      </c>
      <c r="B138" s="6">
        <v>15944</v>
      </c>
      <c r="C138" s="5">
        <f t="shared" si="7"/>
        <v>0.17807163518992147</v>
      </c>
    </row>
    <row r="139" spans="1:14" x14ac:dyDescent="0.25">
      <c r="A139" s="9" t="s">
        <v>39</v>
      </c>
      <c r="B139" s="6">
        <v>10262</v>
      </c>
      <c r="C139" s="5">
        <f t="shared" si="7"/>
        <v>0.11461183644750216</v>
      </c>
    </row>
    <row r="140" spans="1:14" x14ac:dyDescent="0.25">
      <c r="A140" s="9" t="s">
        <v>40</v>
      </c>
      <c r="B140" s="6">
        <v>5846</v>
      </c>
      <c r="C140" s="5">
        <f t="shared" si="7"/>
        <v>6.529144376067994E-2</v>
      </c>
    </row>
    <row r="141" spans="1:14" x14ac:dyDescent="0.25">
      <c r="A141" s="13" t="s">
        <v>8</v>
      </c>
      <c r="B141" s="14">
        <v>10048</v>
      </c>
      <c r="C141" s="15">
        <f t="shared" si="7"/>
        <v>0.11222176307001575</v>
      </c>
    </row>
    <row r="142" spans="1:14" ht="15.75" thickBot="1" x14ac:dyDescent="0.3">
      <c r="A142" s="10" t="s">
        <v>5</v>
      </c>
      <c r="B142" s="3">
        <f>SUM(B136:B141)</f>
        <v>89537</v>
      </c>
      <c r="C142" s="2"/>
    </row>
    <row r="143" spans="1:14" ht="15.75" thickBot="1" x14ac:dyDescent="0.3"/>
    <row r="144" spans="1:14" ht="34.5" customHeight="1" thickBot="1" x14ac:dyDescent="0.35">
      <c r="A144" s="137" t="s">
        <v>59</v>
      </c>
      <c r="B144" s="138"/>
      <c r="C144" s="139"/>
    </row>
    <row r="145" spans="1:3" x14ac:dyDescent="0.25">
      <c r="A145" s="12" t="s">
        <v>6</v>
      </c>
      <c r="B145" s="4" t="s">
        <v>7</v>
      </c>
      <c r="C145" s="11" t="s">
        <v>2</v>
      </c>
    </row>
    <row r="146" spans="1:3" x14ac:dyDescent="0.25">
      <c r="A146" s="9" t="s">
        <v>36</v>
      </c>
      <c r="B146" s="6">
        <f>B136</f>
        <v>22068</v>
      </c>
      <c r="C146" s="5">
        <f>B146/$B$148</f>
        <v>0.46520648438982232</v>
      </c>
    </row>
    <row r="147" spans="1:3" x14ac:dyDescent="0.25">
      <c r="A147" s="13" t="s">
        <v>37</v>
      </c>
      <c r="B147" s="14">
        <f>B137</f>
        <v>25369</v>
      </c>
      <c r="C147" s="15">
        <f>B147/$B$148</f>
        <v>0.53479351561017774</v>
      </c>
    </row>
    <row r="148" spans="1:3" ht="15.75" thickBot="1" x14ac:dyDescent="0.3">
      <c r="A148" s="10" t="s">
        <v>5</v>
      </c>
      <c r="B148" s="3">
        <f>SUM(B146:B147)</f>
        <v>47437</v>
      </c>
      <c r="C148" s="2"/>
    </row>
    <row r="149" spans="1:3" ht="15.75" thickBot="1" x14ac:dyDescent="0.3"/>
    <row r="150" spans="1:3" ht="38.25" customHeight="1" thickBot="1" x14ac:dyDescent="0.35">
      <c r="A150" s="137" t="s">
        <v>60</v>
      </c>
      <c r="B150" s="138"/>
      <c r="C150" s="139"/>
    </row>
    <row r="151" spans="1:3" x14ac:dyDescent="0.25">
      <c r="A151" s="12" t="s">
        <v>12</v>
      </c>
      <c r="B151" s="4" t="s">
        <v>1</v>
      </c>
      <c r="C151" s="11" t="s">
        <v>2</v>
      </c>
    </row>
    <row r="152" spans="1:3" x14ac:dyDescent="0.25">
      <c r="A152" s="9" t="s">
        <v>13</v>
      </c>
      <c r="B152" s="6">
        <v>35652</v>
      </c>
      <c r="C152" s="5">
        <f t="shared" ref="C152:C172" si="8">B152/$B$173</f>
        <v>0.39818175726236082</v>
      </c>
    </row>
    <row r="153" spans="1:3" x14ac:dyDescent="0.25">
      <c r="A153" s="9" t="s">
        <v>14</v>
      </c>
      <c r="B153" s="6">
        <v>15313</v>
      </c>
      <c r="C153" s="5">
        <f t="shared" si="8"/>
        <v>0.17102426929649195</v>
      </c>
    </row>
    <row r="154" spans="1:3" x14ac:dyDescent="0.25">
      <c r="A154" s="9" t="s">
        <v>15</v>
      </c>
      <c r="B154" s="6">
        <v>6632</v>
      </c>
      <c r="C154" s="5">
        <f t="shared" si="8"/>
        <v>7.4069937567709437E-2</v>
      </c>
    </row>
    <row r="155" spans="1:3" x14ac:dyDescent="0.25">
      <c r="A155" s="9" t="s">
        <v>17</v>
      </c>
      <c r="B155" s="6">
        <v>4126</v>
      </c>
      <c r="C155" s="5">
        <f t="shared" si="8"/>
        <v>4.6081508203312596E-2</v>
      </c>
    </row>
    <row r="156" spans="1:3" x14ac:dyDescent="0.25">
      <c r="A156" s="9" t="s">
        <v>18</v>
      </c>
      <c r="B156" s="6">
        <v>3789</v>
      </c>
      <c r="C156" s="5">
        <f t="shared" si="8"/>
        <v>4.2317701062130737E-2</v>
      </c>
    </row>
    <row r="157" spans="1:3" x14ac:dyDescent="0.25">
      <c r="A157" s="9" t="s">
        <v>16</v>
      </c>
      <c r="B157" s="6">
        <v>3214</v>
      </c>
      <c r="C157" s="5">
        <f t="shared" si="8"/>
        <v>3.5895774931034095E-2</v>
      </c>
    </row>
    <row r="158" spans="1:3" x14ac:dyDescent="0.25">
      <c r="A158" s="9" t="s">
        <v>22</v>
      </c>
      <c r="B158" s="6">
        <v>2130</v>
      </c>
      <c r="C158" s="5">
        <f t="shared" si="8"/>
        <v>2.3789048103018864E-2</v>
      </c>
    </row>
    <row r="159" spans="1:3" x14ac:dyDescent="0.25">
      <c r="A159" s="9" t="s">
        <v>19</v>
      </c>
      <c r="B159" s="6">
        <v>1729</v>
      </c>
      <c r="C159" s="5">
        <f t="shared" si="8"/>
        <v>1.9310452662027987E-2</v>
      </c>
    </row>
    <row r="160" spans="1:3" x14ac:dyDescent="0.25">
      <c r="A160" s="9" t="s">
        <v>24</v>
      </c>
      <c r="B160" s="6">
        <v>1586</v>
      </c>
      <c r="C160" s="5">
        <f t="shared" si="8"/>
        <v>1.7713347554642215E-2</v>
      </c>
    </row>
    <row r="161" spans="1:7" x14ac:dyDescent="0.25">
      <c r="A161" s="9" t="s">
        <v>23</v>
      </c>
      <c r="B161" s="6">
        <v>1515</v>
      </c>
      <c r="C161" s="5">
        <f t="shared" si="8"/>
        <v>1.6920379284541587E-2</v>
      </c>
    </row>
    <row r="162" spans="1:7" x14ac:dyDescent="0.25">
      <c r="A162" s="9" t="s">
        <v>20</v>
      </c>
      <c r="B162" s="6">
        <v>1377</v>
      </c>
      <c r="C162" s="5">
        <f t="shared" si="8"/>
        <v>1.5379117013078392E-2</v>
      </c>
    </row>
    <row r="163" spans="1:7" x14ac:dyDescent="0.25">
      <c r="A163" s="9" t="s">
        <v>25</v>
      </c>
      <c r="B163" s="6">
        <v>1314</v>
      </c>
      <c r="C163" s="5">
        <f t="shared" si="8"/>
        <v>1.467549728045389E-2</v>
      </c>
    </row>
    <row r="164" spans="1:7" x14ac:dyDescent="0.25">
      <c r="A164" s="9" t="s">
        <v>150</v>
      </c>
      <c r="B164" s="6">
        <v>1157</v>
      </c>
      <c r="C164" s="5">
        <f t="shared" si="8"/>
        <v>1.2922032232484894E-2</v>
      </c>
    </row>
    <row r="165" spans="1:7" x14ac:dyDescent="0.25">
      <c r="A165" s="9" t="s">
        <v>26</v>
      </c>
      <c r="B165" s="6">
        <v>997</v>
      </c>
      <c r="C165" s="5">
        <f t="shared" si="8"/>
        <v>1.1135061482962351E-2</v>
      </c>
    </row>
    <row r="166" spans="1:7" x14ac:dyDescent="0.25">
      <c r="A166" s="9" t="s">
        <v>27</v>
      </c>
      <c r="B166" s="6">
        <v>834</v>
      </c>
      <c r="C166" s="5">
        <f t="shared" si="8"/>
        <v>9.3145850318862595E-3</v>
      </c>
    </row>
    <row r="167" spans="1:7" x14ac:dyDescent="0.25">
      <c r="A167" s="9" t="s">
        <v>28</v>
      </c>
      <c r="B167" s="6">
        <v>719</v>
      </c>
      <c r="C167" s="5">
        <f t="shared" si="8"/>
        <v>8.0301998056669308E-3</v>
      </c>
    </row>
    <row r="168" spans="1:7" x14ac:dyDescent="0.25">
      <c r="A168" s="9" t="s">
        <v>29</v>
      </c>
      <c r="B168" s="6">
        <v>610</v>
      </c>
      <c r="C168" s="5">
        <f t="shared" si="8"/>
        <v>6.812825982554698E-3</v>
      </c>
    </row>
    <row r="169" spans="1:7" x14ac:dyDescent="0.25">
      <c r="A169" s="9" t="s">
        <v>31</v>
      </c>
      <c r="B169" s="6">
        <v>495</v>
      </c>
      <c r="C169" s="5">
        <f t="shared" si="8"/>
        <v>5.5284407563353701E-3</v>
      </c>
    </row>
    <row r="170" spans="1:7" x14ac:dyDescent="0.25">
      <c r="A170" s="9" t="s">
        <v>30</v>
      </c>
      <c r="B170" s="6">
        <v>490</v>
      </c>
      <c r="C170" s="5">
        <f t="shared" si="8"/>
        <v>5.4725979204127903E-3</v>
      </c>
    </row>
    <row r="171" spans="1:7" x14ac:dyDescent="0.25">
      <c r="A171" s="9" t="s">
        <v>32</v>
      </c>
      <c r="B171" s="6">
        <v>464</v>
      </c>
      <c r="C171" s="5">
        <f t="shared" si="8"/>
        <v>5.1822151736153768E-3</v>
      </c>
    </row>
    <row r="172" spans="1:7" x14ac:dyDescent="0.25">
      <c r="A172" s="13" t="s">
        <v>33</v>
      </c>
      <c r="B172" s="14">
        <v>5394</v>
      </c>
      <c r="C172" s="15">
        <f t="shared" si="8"/>
        <v>6.0243251393278754E-2</v>
      </c>
    </row>
    <row r="173" spans="1:7" x14ac:dyDescent="0.25">
      <c r="A173" s="13" t="s">
        <v>5</v>
      </c>
      <c r="B173" s="14">
        <f>SUM(B152:B172)</f>
        <v>89537</v>
      </c>
      <c r="C173" s="16"/>
    </row>
    <row r="174" spans="1:7" x14ac:dyDescent="0.25">
      <c r="A174" s="44" t="s">
        <v>159</v>
      </c>
      <c r="B174" s="30"/>
      <c r="C174" s="30"/>
    </row>
    <row r="175" spans="1:7" s="30" customFormat="1" ht="15.75" thickBot="1" x14ac:dyDescent="0.3">
      <c r="A175" s="45"/>
      <c r="E175"/>
      <c r="F175"/>
      <c r="G175"/>
    </row>
    <row r="176" spans="1:7" ht="36" customHeight="1" thickBot="1" x14ac:dyDescent="0.35">
      <c r="A176" s="137" t="s">
        <v>61</v>
      </c>
      <c r="B176" s="138"/>
      <c r="C176" s="139"/>
    </row>
    <row r="177" spans="1:7" x14ac:dyDescent="0.25">
      <c r="A177" s="12" t="s">
        <v>12</v>
      </c>
      <c r="B177" s="4" t="s">
        <v>1</v>
      </c>
      <c r="C177" s="11" t="s">
        <v>2</v>
      </c>
    </row>
    <row r="178" spans="1:7" x14ac:dyDescent="0.25">
      <c r="A178" s="9" t="s">
        <v>13</v>
      </c>
      <c r="B178" s="6">
        <v>24092</v>
      </c>
      <c r="C178" s="5">
        <f t="shared" ref="C178:C198" si="9">B178/$B$199</f>
        <v>0.50787360077576571</v>
      </c>
    </row>
    <row r="179" spans="1:7" x14ac:dyDescent="0.25">
      <c r="A179" s="9" t="s">
        <v>14</v>
      </c>
      <c r="B179" s="6">
        <v>5631</v>
      </c>
      <c r="C179" s="5">
        <f t="shared" si="9"/>
        <v>0.11870480848282985</v>
      </c>
    </row>
    <row r="180" spans="1:7" x14ac:dyDescent="0.25">
      <c r="A180" s="9" t="s">
        <v>15</v>
      </c>
      <c r="B180" s="6">
        <v>2802</v>
      </c>
      <c r="C180" s="5">
        <f t="shared" si="9"/>
        <v>5.9067816261567978E-2</v>
      </c>
      <c r="E180" s="30"/>
      <c r="F180" s="30"/>
      <c r="G180" s="30"/>
    </row>
    <row r="181" spans="1:7" x14ac:dyDescent="0.25">
      <c r="A181" s="9" t="s">
        <v>17</v>
      </c>
      <c r="B181" s="6">
        <v>2026</v>
      </c>
      <c r="C181" s="5">
        <f t="shared" si="9"/>
        <v>4.2709277568143009E-2</v>
      </c>
    </row>
    <row r="182" spans="1:7" x14ac:dyDescent="0.25">
      <c r="A182" s="9" t="s">
        <v>18</v>
      </c>
      <c r="B182" s="6">
        <v>1851</v>
      </c>
      <c r="C182" s="5">
        <f t="shared" si="9"/>
        <v>3.9020174125682483E-2</v>
      </c>
    </row>
    <row r="183" spans="1:7" x14ac:dyDescent="0.25">
      <c r="A183" s="9" t="s">
        <v>16</v>
      </c>
      <c r="B183" s="6">
        <v>1832</v>
      </c>
      <c r="C183" s="5">
        <f t="shared" si="9"/>
        <v>3.8619642894786768E-2</v>
      </c>
    </row>
    <row r="184" spans="1:7" x14ac:dyDescent="0.25">
      <c r="A184" s="9" t="s">
        <v>22</v>
      </c>
      <c r="B184" s="6">
        <v>1026</v>
      </c>
      <c r="C184" s="5">
        <f t="shared" si="9"/>
        <v>2.1628686468368574E-2</v>
      </c>
    </row>
    <row r="185" spans="1:7" x14ac:dyDescent="0.25">
      <c r="A185" s="9" t="s">
        <v>23</v>
      </c>
      <c r="B185" s="6">
        <v>857</v>
      </c>
      <c r="C185" s="5">
        <f t="shared" si="9"/>
        <v>1.8066066572506694E-2</v>
      </c>
    </row>
    <row r="186" spans="1:7" x14ac:dyDescent="0.25">
      <c r="A186" s="9" t="s">
        <v>24</v>
      </c>
      <c r="B186" s="6">
        <v>779</v>
      </c>
      <c r="C186" s="5">
        <f t="shared" si="9"/>
        <v>1.6421780466724288E-2</v>
      </c>
    </row>
    <row r="187" spans="1:7" x14ac:dyDescent="0.25">
      <c r="A187" s="9" t="s">
        <v>19</v>
      </c>
      <c r="B187" s="6">
        <v>653</v>
      </c>
      <c r="C187" s="5">
        <f t="shared" si="9"/>
        <v>1.3765625988152707E-2</v>
      </c>
    </row>
    <row r="188" spans="1:7" x14ac:dyDescent="0.25">
      <c r="A188" s="9" t="s">
        <v>150</v>
      </c>
      <c r="B188" s="6">
        <v>609</v>
      </c>
      <c r="C188" s="5">
        <f t="shared" si="9"/>
        <v>1.2838079979762633E-2</v>
      </c>
    </row>
    <row r="189" spans="1:7" x14ac:dyDescent="0.25">
      <c r="A189" s="9" t="s">
        <v>20</v>
      </c>
      <c r="B189" s="6">
        <v>451</v>
      </c>
      <c r="C189" s="5">
        <f t="shared" si="9"/>
        <v>9.5073465859982706E-3</v>
      </c>
    </row>
    <row r="190" spans="1:7" x14ac:dyDescent="0.25">
      <c r="A190" s="9" t="s">
        <v>26</v>
      </c>
      <c r="B190" s="6">
        <v>445</v>
      </c>
      <c r="C190" s="5">
        <f t="shared" si="9"/>
        <v>9.3808630393996256E-3</v>
      </c>
    </row>
    <row r="191" spans="1:7" x14ac:dyDescent="0.25">
      <c r="A191" s="9" t="s">
        <v>25</v>
      </c>
      <c r="B191" s="6">
        <v>410</v>
      </c>
      <c r="C191" s="5">
        <f t="shared" si="9"/>
        <v>8.6430423509075201E-3</v>
      </c>
    </row>
    <row r="192" spans="1:7" x14ac:dyDescent="0.25">
      <c r="A192" s="9" t="s">
        <v>28</v>
      </c>
      <c r="B192" s="6">
        <v>354</v>
      </c>
      <c r="C192" s="5">
        <f t="shared" si="9"/>
        <v>7.4625292493201512E-3</v>
      </c>
    </row>
    <row r="193" spans="1:3" x14ac:dyDescent="0.25">
      <c r="A193" s="9" t="s">
        <v>27</v>
      </c>
      <c r="B193" s="6">
        <v>345</v>
      </c>
      <c r="C193" s="5">
        <f t="shared" si="9"/>
        <v>7.2728039294221811E-3</v>
      </c>
    </row>
    <row r="194" spans="1:3" x14ac:dyDescent="0.25">
      <c r="A194" s="9" t="s">
        <v>31</v>
      </c>
      <c r="B194" s="6">
        <v>323</v>
      </c>
      <c r="C194" s="5">
        <f t="shared" si="9"/>
        <v>6.8090309252271438E-3</v>
      </c>
    </row>
    <row r="195" spans="1:3" x14ac:dyDescent="0.25">
      <c r="A195" s="9" t="s">
        <v>148</v>
      </c>
      <c r="B195" s="6">
        <v>242</v>
      </c>
      <c r="C195" s="5">
        <f t="shared" si="9"/>
        <v>5.1015030461454142E-3</v>
      </c>
    </row>
    <row r="196" spans="1:3" x14ac:dyDescent="0.25">
      <c r="A196" s="9" t="s">
        <v>144</v>
      </c>
      <c r="B196" s="6">
        <v>223</v>
      </c>
      <c r="C196" s="5">
        <f t="shared" si="9"/>
        <v>4.7009718152496993E-3</v>
      </c>
    </row>
    <row r="197" spans="1:3" x14ac:dyDescent="0.25">
      <c r="A197" s="9" t="s">
        <v>147</v>
      </c>
      <c r="B197" s="6">
        <v>213</v>
      </c>
      <c r="C197" s="5">
        <f t="shared" si="9"/>
        <v>4.4901659042519554E-3</v>
      </c>
    </row>
    <row r="198" spans="1:3" x14ac:dyDescent="0.25">
      <c r="A198" s="13" t="s">
        <v>33</v>
      </c>
      <c r="B198" s="14">
        <v>2273</v>
      </c>
      <c r="C198" s="15">
        <f t="shared" si="9"/>
        <v>4.7916183569787295E-2</v>
      </c>
    </row>
    <row r="199" spans="1:3" ht="15.75" thickBot="1" x14ac:dyDescent="0.3">
      <c r="A199" s="10" t="s">
        <v>5</v>
      </c>
      <c r="B199" s="3">
        <f>SUM(B178:B198)</f>
        <v>47437</v>
      </c>
      <c r="C199" s="2"/>
    </row>
    <row r="200" spans="1:3" x14ac:dyDescent="0.25">
      <c r="A200" s="46" t="s">
        <v>159</v>
      </c>
      <c r="B200" s="30"/>
      <c r="C200" s="30"/>
    </row>
    <row r="202" spans="1:3" x14ac:dyDescent="0.25">
      <c r="A202" s="30" t="s">
        <v>160</v>
      </c>
    </row>
  </sheetData>
  <mergeCells count="17">
    <mergeCell ref="A123:C123"/>
    <mergeCell ref="A134:C134"/>
    <mergeCell ref="A144:C144"/>
    <mergeCell ref="A150:C150"/>
    <mergeCell ref="A176:C176"/>
    <mergeCell ref="A66:C66"/>
    <mergeCell ref="A1:F1"/>
    <mergeCell ref="A91:C91"/>
    <mergeCell ref="A102:C102"/>
    <mergeCell ref="A117:C117"/>
    <mergeCell ref="A12:C12"/>
    <mergeCell ref="A5:C5"/>
    <mergeCell ref="A24:C24"/>
    <mergeCell ref="A35:C35"/>
    <mergeCell ref="A41:C41"/>
    <mergeCell ref="E12:G12"/>
    <mergeCell ref="E18:G18"/>
  </mergeCells>
  <printOptions horizontalCentered="1"/>
  <pageMargins left="0.5" right="0.5" top="0.5" bottom="0.5" header="0.3" footer="0.3"/>
  <pageSetup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146"/>
  <sheetViews>
    <sheetView tabSelected="1" view="pageLayout" topLeftCell="A97" workbookViewId="0">
      <selection activeCell="A102" sqref="A102"/>
    </sheetView>
  </sheetViews>
  <sheetFormatPr defaultColWidth="9.140625" defaultRowHeight="15" x14ac:dyDescent="0.25"/>
  <cols>
    <col min="1" max="1" width="32.140625" style="30" customWidth="1"/>
    <col min="2" max="2" width="21.28515625" style="30" customWidth="1"/>
    <col min="3" max="3" width="13.140625" style="30" customWidth="1"/>
    <col min="4" max="4" width="3.7109375" style="30" customWidth="1"/>
    <col min="5" max="5" width="32.140625" style="30" customWidth="1"/>
    <col min="6" max="6" width="12.85546875" style="30" customWidth="1"/>
    <col min="7" max="7" width="8.7109375" style="30" customWidth="1"/>
    <col min="8" max="8" width="8.85546875" style="30" customWidth="1"/>
    <col min="9" max="9" width="41.140625" style="30" customWidth="1"/>
    <col min="10" max="10" width="14.85546875" style="30" customWidth="1"/>
    <col min="11" max="11" width="17.140625" style="30" customWidth="1"/>
    <col min="12" max="12" width="9.140625" style="30"/>
    <col min="13" max="13" width="25.140625" style="30" bestFit="1" customWidth="1"/>
    <col min="14" max="14" width="10.7109375" style="30" bestFit="1" customWidth="1"/>
    <col min="15" max="15" width="7.85546875" style="30" bestFit="1" customWidth="1"/>
    <col min="16" max="16384" width="9.140625" style="30"/>
  </cols>
  <sheetData>
    <row r="1" spans="1:12" ht="45.75" customHeight="1" x14ac:dyDescent="0.25">
      <c r="A1" s="140" t="s">
        <v>188</v>
      </c>
      <c r="B1" s="140"/>
      <c r="C1" s="140"/>
      <c r="D1" s="140"/>
      <c r="E1" s="140"/>
      <c r="F1" s="140"/>
      <c r="G1" s="140"/>
    </row>
    <row r="2" spans="1:12" ht="21" customHeight="1" thickBot="1" x14ac:dyDescent="0.3">
      <c r="D2" s="56"/>
    </row>
    <row r="3" spans="1:12" ht="17.25" customHeight="1" thickBot="1" x14ac:dyDescent="0.35">
      <c r="A3" s="141" t="s">
        <v>34</v>
      </c>
      <c r="B3" s="142"/>
      <c r="C3" s="143"/>
    </row>
    <row r="4" spans="1:12" ht="18" customHeight="1" x14ac:dyDescent="0.25">
      <c r="A4" s="12" t="s">
        <v>0</v>
      </c>
      <c r="B4" s="4" t="s">
        <v>1</v>
      </c>
      <c r="C4" s="11" t="s">
        <v>2</v>
      </c>
    </row>
    <row r="5" spans="1:12" x14ac:dyDescent="0.25">
      <c r="A5" s="32" t="s">
        <v>3</v>
      </c>
      <c r="B5" s="6">
        <v>1339054</v>
      </c>
      <c r="C5" s="5">
        <f>B5/B7</f>
        <v>0.92575649368830992</v>
      </c>
    </row>
    <row r="6" spans="1:12" x14ac:dyDescent="0.25">
      <c r="A6" s="13" t="s">
        <v>178</v>
      </c>
      <c r="B6" s="14">
        <v>107389</v>
      </c>
      <c r="C6" s="15">
        <f>B6/B7</f>
        <v>7.4243506311690119E-2</v>
      </c>
    </row>
    <row r="7" spans="1:12" ht="23.25" customHeight="1" thickBot="1" x14ac:dyDescent="0.3">
      <c r="A7" s="98" t="s">
        <v>5</v>
      </c>
      <c r="B7" s="69">
        <f>SUM(B5:B6)</f>
        <v>1446443</v>
      </c>
      <c r="C7" s="2"/>
    </row>
    <row r="8" spans="1:12" ht="29.25" customHeight="1" x14ac:dyDescent="0.25">
      <c r="A8" s="37"/>
      <c r="B8" s="70"/>
      <c r="C8" s="37"/>
    </row>
    <row r="9" spans="1:12" ht="15.75" x14ac:dyDescent="0.25">
      <c r="A9" s="144" t="s">
        <v>179</v>
      </c>
      <c r="B9" s="144"/>
      <c r="C9" s="144"/>
      <c r="D9" s="144"/>
      <c r="E9" s="144"/>
      <c r="F9" s="144"/>
      <c r="G9" s="144"/>
    </row>
    <row r="10" spans="1:12" ht="16.5" customHeight="1" thickBot="1" x14ac:dyDescent="0.3">
      <c r="A10" s="37"/>
      <c r="B10" s="70"/>
      <c r="C10" s="37"/>
      <c r="H10" s="37"/>
      <c r="I10" s="37"/>
      <c r="J10" s="6"/>
      <c r="K10" s="71"/>
      <c r="L10" s="37"/>
    </row>
    <row r="11" spans="1:12" ht="18" thickBot="1" x14ac:dyDescent="0.35">
      <c r="A11" s="141" t="s">
        <v>35</v>
      </c>
      <c r="B11" s="142"/>
      <c r="C11" s="143"/>
    </row>
    <row r="12" spans="1:12" x14ac:dyDescent="0.25">
      <c r="A12" s="12" t="s">
        <v>6</v>
      </c>
      <c r="B12" s="4" t="s">
        <v>7</v>
      </c>
      <c r="C12" s="11" t="s">
        <v>2</v>
      </c>
    </row>
    <row r="13" spans="1:12" x14ac:dyDescent="0.25">
      <c r="A13" s="72" t="s">
        <v>36</v>
      </c>
      <c r="B13" s="73">
        <v>168791</v>
      </c>
      <c r="C13" s="74">
        <f>B13/B20</f>
        <v>0.11669384828852572</v>
      </c>
    </row>
    <row r="14" spans="1:12" x14ac:dyDescent="0.25">
      <c r="A14" s="75" t="s">
        <v>37</v>
      </c>
      <c r="B14" s="76">
        <v>211402</v>
      </c>
      <c r="C14" s="77">
        <f>B14/B20</f>
        <v>0.14615301121440666</v>
      </c>
    </row>
    <row r="15" spans="1:12" ht="15.75" customHeight="1" x14ac:dyDescent="0.25">
      <c r="A15" s="32" t="s">
        <v>38</v>
      </c>
      <c r="B15" s="6">
        <v>209423</v>
      </c>
      <c r="C15" s="5">
        <f>B15/B20</f>
        <v>0.14478482733159898</v>
      </c>
    </row>
    <row r="16" spans="1:12" ht="15" customHeight="1" x14ac:dyDescent="0.25">
      <c r="A16" s="32" t="s">
        <v>39</v>
      </c>
      <c r="B16" s="6">
        <v>204341</v>
      </c>
      <c r="C16" s="5">
        <f>B16/B20</f>
        <v>0.14127138089783006</v>
      </c>
      <c r="I16" s="37"/>
      <c r="J16" s="37"/>
      <c r="K16" s="37"/>
    </row>
    <row r="17" spans="1:15" ht="15.75" customHeight="1" x14ac:dyDescent="0.25">
      <c r="A17" s="32" t="s">
        <v>40</v>
      </c>
      <c r="B17" s="6">
        <v>171055</v>
      </c>
      <c r="C17" s="5">
        <f>B17/B20</f>
        <v>0.11825906724288479</v>
      </c>
      <c r="E17" s="37"/>
      <c r="F17" s="37"/>
      <c r="G17" s="37"/>
      <c r="I17" s="37"/>
      <c r="J17" s="37"/>
      <c r="K17" s="37"/>
    </row>
    <row r="18" spans="1:15" x14ac:dyDescent="0.25">
      <c r="A18" s="32" t="s">
        <v>8</v>
      </c>
      <c r="B18" s="6">
        <v>412191</v>
      </c>
      <c r="C18" s="5">
        <f>B18/B20</f>
        <v>0.284968712904691</v>
      </c>
      <c r="E18" s="37"/>
      <c r="F18" s="37"/>
      <c r="G18" s="37"/>
      <c r="I18" s="37"/>
      <c r="J18" s="37"/>
      <c r="K18" s="37"/>
    </row>
    <row r="19" spans="1:15" x14ac:dyDescent="0.25">
      <c r="A19" s="13" t="s">
        <v>9</v>
      </c>
      <c r="B19" s="14">
        <v>69240</v>
      </c>
      <c r="C19" s="15">
        <f>B19/B20</f>
        <v>4.7869152120062805E-2</v>
      </c>
      <c r="E19" s="37"/>
      <c r="F19" s="37"/>
      <c r="G19" s="37"/>
      <c r="I19" s="37"/>
      <c r="J19" s="37"/>
      <c r="K19" s="37"/>
    </row>
    <row r="20" spans="1:15" ht="15.75" thickBot="1" x14ac:dyDescent="0.3">
      <c r="A20" s="33" t="s">
        <v>5</v>
      </c>
      <c r="B20" s="69">
        <f>SUM(B13:B19)</f>
        <v>1446443</v>
      </c>
      <c r="C20" s="2"/>
      <c r="E20" s="37"/>
      <c r="F20" s="37"/>
      <c r="G20" s="37"/>
      <c r="I20" s="37"/>
      <c r="J20" s="37"/>
      <c r="K20" s="37"/>
    </row>
    <row r="21" spans="1:15" ht="9" customHeight="1" x14ac:dyDescent="0.25">
      <c r="A21" s="37"/>
      <c r="B21" s="70"/>
      <c r="C21" s="37"/>
      <c r="E21" s="37"/>
      <c r="F21" s="37"/>
      <c r="G21" s="37"/>
      <c r="I21" s="37"/>
      <c r="J21" s="37"/>
      <c r="K21" s="37"/>
    </row>
    <row r="22" spans="1:15" ht="49.5" customHeight="1" x14ac:dyDescent="0.25">
      <c r="A22" s="188" t="s">
        <v>403</v>
      </c>
      <c r="B22" s="189"/>
      <c r="C22" s="189"/>
      <c r="D22" s="189"/>
      <c r="E22" s="189"/>
      <c r="F22" s="189"/>
      <c r="G22" s="189"/>
      <c r="I22" s="37"/>
      <c r="J22" s="37"/>
      <c r="K22" s="37"/>
    </row>
    <row r="23" spans="1:15" ht="15" customHeight="1" thickBot="1" x14ac:dyDescent="0.3">
      <c r="E23" s="37"/>
      <c r="F23" s="37"/>
      <c r="G23" s="37"/>
      <c r="I23" s="37"/>
      <c r="J23" s="37"/>
      <c r="K23" s="37"/>
    </row>
    <row r="24" spans="1:15" ht="18" thickBot="1" x14ac:dyDescent="0.35">
      <c r="A24" s="141" t="s">
        <v>10</v>
      </c>
      <c r="B24" s="142"/>
      <c r="C24" s="143"/>
      <c r="E24" s="37"/>
      <c r="F24" s="37"/>
      <c r="G24" s="37"/>
      <c r="I24" s="37"/>
      <c r="J24" s="37"/>
      <c r="K24" s="37"/>
    </row>
    <row r="25" spans="1:15" x14ac:dyDescent="0.25">
      <c r="A25" s="12" t="s">
        <v>6</v>
      </c>
      <c r="B25" s="178" t="s">
        <v>7</v>
      </c>
      <c r="C25" s="11" t="s">
        <v>2</v>
      </c>
      <c r="E25" s="37"/>
      <c r="F25" s="37"/>
      <c r="G25" s="37"/>
    </row>
    <row r="26" spans="1:15" x14ac:dyDescent="0.25">
      <c r="A26" s="100" t="s">
        <v>36</v>
      </c>
      <c r="B26" s="132">
        <v>31302</v>
      </c>
      <c r="C26" s="190">
        <f>B26/B33</f>
        <v>0.29148236784028159</v>
      </c>
      <c r="E26" s="37"/>
      <c r="F26" s="37"/>
      <c r="G26" s="37"/>
    </row>
    <row r="27" spans="1:15" x14ac:dyDescent="0.25">
      <c r="A27" s="101" t="s">
        <v>37</v>
      </c>
      <c r="B27" s="133">
        <v>27880</v>
      </c>
      <c r="C27" s="191">
        <f>B27/B33</f>
        <v>0.25961690675953775</v>
      </c>
      <c r="E27" s="37"/>
      <c r="F27" s="37"/>
      <c r="G27" s="37"/>
    </row>
    <row r="28" spans="1:15" x14ac:dyDescent="0.25">
      <c r="A28" s="180" t="s">
        <v>38</v>
      </c>
      <c r="B28" s="181">
        <v>17401</v>
      </c>
      <c r="C28" s="5">
        <f>B28/B33</f>
        <v>0.16203708014787363</v>
      </c>
    </row>
    <row r="29" spans="1:15" x14ac:dyDescent="0.25">
      <c r="A29" s="32" t="s">
        <v>39</v>
      </c>
      <c r="B29" s="6">
        <v>11146</v>
      </c>
      <c r="C29" s="5">
        <f>B29/B33</f>
        <v>0.10379089105960573</v>
      </c>
    </row>
    <row r="30" spans="1:15" ht="14.45" customHeight="1" x14ac:dyDescent="0.25">
      <c r="A30" s="32" t="s">
        <v>40</v>
      </c>
      <c r="B30" s="6">
        <v>6961</v>
      </c>
      <c r="C30" s="5">
        <f>B30/B33</f>
        <v>6.4820419223570389E-2</v>
      </c>
      <c r="I30" s="37"/>
      <c r="J30" s="37"/>
      <c r="K30" s="37"/>
    </row>
    <row r="31" spans="1:15" ht="15" customHeight="1" x14ac:dyDescent="0.25">
      <c r="A31" s="32" t="s">
        <v>8</v>
      </c>
      <c r="B31" s="6">
        <v>10879</v>
      </c>
      <c r="C31" s="5">
        <f>B31/B33</f>
        <v>0.10130460289228878</v>
      </c>
      <c r="I31" s="37"/>
      <c r="J31" s="37"/>
      <c r="K31" s="37"/>
    </row>
    <row r="32" spans="1:15" ht="14.45" customHeight="1" x14ac:dyDescent="0.25">
      <c r="A32" s="13" t="s">
        <v>9</v>
      </c>
      <c r="B32" s="6">
        <v>1820</v>
      </c>
      <c r="C32" s="15">
        <f>B32/B33</f>
        <v>1.6947732076842133E-2</v>
      </c>
      <c r="I32" s="37"/>
      <c r="J32" s="37"/>
      <c r="K32" s="37"/>
      <c r="M32" s="37"/>
      <c r="N32" s="6"/>
      <c r="O32" s="37"/>
    </row>
    <row r="33" spans="1:15" ht="15.75" thickBot="1" x14ac:dyDescent="0.3">
      <c r="A33" s="98" t="s">
        <v>5</v>
      </c>
      <c r="B33" s="99">
        <f>SUM(B26:B32)</f>
        <v>107389</v>
      </c>
      <c r="C33" s="2"/>
      <c r="I33" s="37"/>
      <c r="J33" s="37"/>
      <c r="K33" s="37"/>
    </row>
    <row r="34" spans="1:15" ht="12.75" customHeight="1" x14ac:dyDescent="0.25">
      <c r="A34" s="37"/>
      <c r="B34" s="70"/>
      <c r="C34" s="37"/>
      <c r="I34" s="37"/>
      <c r="J34" s="37"/>
      <c r="K34" s="37"/>
    </row>
    <row r="35" spans="1:15" ht="59.25" customHeight="1" x14ac:dyDescent="0.25">
      <c r="A35" s="188" t="s">
        <v>402</v>
      </c>
      <c r="B35" s="189"/>
      <c r="C35" s="189"/>
      <c r="D35" s="189"/>
      <c r="E35" s="189"/>
      <c r="F35" s="189"/>
      <c r="G35" s="189"/>
      <c r="I35" s="37"/>
      <c r="J35" s="37"/>
      <c r="K35" s="37"/>
    </row>
    <row r="36" spans="1:15" ht="6" customHeight="1" thickBot="1" x14ac:dyDescent="0.3">
      <c r="I36" s="37"/>
      <c r="J36" s="37"/>
      <c r="K36" s="37"/>
    </row>
    <row r="37" spans="1:15" ht="27" customHeight="1" thickBot="1" x14ac:dyDescent="0.35">
      <c r="A37" s="137" t="s">
        <v>180</v>
      </c>
      <c r="B37" s="138"/>
      <c r="C37" s="139"/>
      <c r="I37" s="37"/>
      <c r="J37" s="37"/>
      <c r="K37" s="37"/>
    </row>
    <row r="38" spans="1:15" x14ac:dyDescent="0.25">
      <c r="A38" s="12" t="s">
        <v>0</v>
      </c>
      <c r="B38" s="4" t="s">
        <v>1</v>
      </c>
      <c r="C38" s="11" t="s">
        <v>2</v>
      </c>
      <c r="I38" s="37"/>
      <c r="J38" s="37"/>
      <c r="K38" s="37"/>
    </row>
    <row r="39" spans="1:15" x14ac:dyDescent="0.25">
      <c r="A39" s="32" t="s">
        <v>3</v>
      </c>
      <c r="B39" s="6">
        <v>137489</v>
      </c>
      <c r="C39" s="5">
        <f>B39/B41</f>
        <v>0.81455172372934581</v>
      </c>
    </row>
    <row r="40" spans="1:15" x14ac:dyDescent="0.25">
      <c r="A40" s="13" t="s">
        <v>178</v>
      </c>
      <c r="B40" s="78">
        <v>31302</v>
      </c>
      <c r="C40" s="15">
        <f>B40/B41</f>
        <v>0.18544827627065424</v>
      </c>
      <c r="M40" s="37"/>
      <c r="N40" s="6"/>
      <c r="O40" s="37"/>
    </row>
    <row r="41" spans="1:15" ht="15.75" thickBot="1" x14ac:dyDescent="0.3">
      <c r="A41" s="98" t="s">
        <v>5</v>
      </c>
      <c r="B41" s="102">
        <f>SUM(B39:B40)</f>
        <v>168791</v>
      </c>
      <c r="C41" s="79"/>
    </row>
    <row r="42" spans="1:15" ht="5.25" customHeight="1" x14ac:dyDescent="0.25">
      <c r="A42" s="37"/>
      <c r="B42" s="6"/>
      <c r="C42" s="71"/>
    </row>
    <row r="43" spans="1:15" ht="37.5" customHeight="1" x14ac:dyDescent="0.25">
      <c r="A43" s="188" t="s">
        <v>401</v>
      </c>
      <c r="B43" s="189"/>
      <c r="C43" s="189"/>
      <c r="D43" s="189"/>
      <c r="E43" s="189"/>
      <c r="F43" s="189"/>
      <c r="G43" s="189"/>
    </row>
    <row r="44" spans="1:15" ht="10.5" customHeight="1" thickBot="1" x14ac:dyDescent="0.3"/>
    <row r="45" spans="1:15" ht="24" customHeight="1" x14ac:dyDescent="0.3">
      <c r="A45" s="147" t="s">
        <v>181</v>
      </c>
      <c r="B45" s="148"/>
      <c r="C45" s="149"/>
    </row>
    <row r="46" spans="1:15" x14ac:dyDescent="0.25">
      <c r="A46" s="80" t="s">
        <v>0</v>
      </c>
      <c r="B46" s="81" t="s">
        <v>1</v>
      </c>
      <c r="C46" s="82" t="s">
        <v>2</v>
      </c>
    </row>
    <row r="47" spans="1:15" x14ac:dyDescent="0.25">
      <c r="A47" s="83" t="s">
        <v>3</v>
      </c>
      <c r="B47" s="6">
        <v>183522</v>
      </c>
      <c r="C47" s="5">
        <f>B47/B49</f>
        <v>0.86811856084616035</v>
      </c>
    </row>
    <row r="48" spans="1:15" x14ac:dyDescent="0.25">
      <c r="A48" s="13" t="s">
        <v>178</v>
      </c>
      <c r="B48" s="78">
        <v>27880</v>
      </c>
      <c r="C48" s="15">
        <f>B48/B49</f>
        <v>0.1318814391538396</v>
      </c>
      <c r="I48" s="37"/>
      <c r="J48" s="6"/>
      <c r="K48" s="37"/>
    </row>
    <row r="49" spans="1:7" ht="15.75" thickBot="1" x14ac:dyDescent="0.3">
      <c r="A49" s="103" t="s">
        <v>5</v>
      </c>
      <c r="B49" s="104">
        <f>SUM(B47:B48)</f>
        <v>211402</v>
      </c>
      <c r="C49" s="84"/>
    </row>
    <row r="50" spans="1:7" ht="5.25" customHeight="1" x14ac:dyDescent="0.25"/>
    <row r="51" spans="1:7" ht="35.25" customHeight="1" thickBot="1" x14ac:dyDescent="0.3">
      <c r="A51" s="145" t="s">
        <v>400</v>
      </c>
      <c r="B51" s="146"/>
      <c r="C51" s="146"/>
      <c r="D51" s="146"/>
      <c r="E51" s="146"/>
      <c r="F51" s="146"/>
      <c r="G51" s="146"/>
    </row>
    <row r="52" spans="1:7" ht="36.75" customHeight="1" thickBot="1" x14ac:dyDescent="0.35">
      <c r="A52" s="137" t="s">
        <v>11</v>
      </c>
      <c r="B52" s="138"/>
      <c r="C52" s="139"/>
      <c r="E52" s="137" t="s">
        <v>42</v>
      </c>
      <c r="F52" s="138"/>
      <c r="G52" s="139"/>
    </row>
    <row r="53" spans="1:7" x14ac:dyDescent="0.25">
      <c r="A53" s="177" t="s">
        <v>12</v>
      </c>
      <c r="B53" s="178" t="s">
        <v>1</v>
      </c>
      <c r="C53" s="11" t="s">
        <v>2</v>
      </c>
      <c r="E53" s="177" t="s">
        <v>12</v>
      </c>
      <c r="F53" s="178" t="s">
        <v>1</v>
      </c>
      <c r="G53" s="11" t="s">
        <v>2</v>
      </c>
    </row>
    <row r="54" spans="1:7" x14ac:dyDescent="0.25">
      <c r="A54" s="180" t="s">
        <v>13</v>
      </c>
      <c r="B54" s="181">
        <f>1423+439+5898+907+785+8711+1376+534+2500+560+15730+17270</f>
        <v>56133</v>
      </c>
      <c r="C54" s="5">
        <f>B54/$B$83</f>
        <v>0.52270716740075795</v>
      </c>
      <c r="E54" s="180" t="s">
        <v>13</v>
      </c>
      <c r="F54" s="181">
        <v>39340</v>
      </c>
      <c r="G54" s="5">
        <f>F54/$F$93</f>
        <v>0.66472914061707955</v>
      </c>
    </row>
    <row r="55" spans="1:7" x14ac:dyDescent="0.25">
      <c r="A55" s="180" t="s">
        <v>14</v>
      </c>
      <c r="B55" s="181">
        <v>6648</v>
      </c>
      <c r="C55" s="5">
        <f t="shared" ref="C55:C82" si="0">B55/$B$83</f>
        <v>6.1905781783981602E-2</v>
      </c>
      <c r="E55" s="180" t="s">
        <v>17</v>
      </c>
      <c r="F55" s="181">
        <v>2778</v>
      </c>
      <c r="G55" s="5">
        <f t="shared" ref="G55:G92" si="1">F55/$F$93</f>
        <v>4.6939947957149133E-2</v>
      </c>
    </row>
    <row r="56" spans="1:7" x14ac:dyDescent="0.25">
      <c r="A56" s="180" t="s">
        <v>17</v>
      </c>
      <c r="B56" s="181">
        <v>5808</v>
      </c>
      <c r="C56" s="5">
        <f t="shared" si="0"/>
        <v>5.4083751594669847E-2</v>
      </c>
      <c r="E56" s="180" t="s">
        <v>14</v>
      </c>
      <c r="F56" s="181">
        <v>1849</v>
      </c>
      <c r="G56" s="5">
        <f t="shared" si="1"/>
        <v>3.1242607549592783E-2</v>
      </c>
    </row>
    <row r="57" spans="1:7" x14ac:dyDescent="0.25">
      <c r="A57" s="180" t="s">
        <v>25</v>
      </c>
      <c r="B57" s="181">
        <v>4456</v>
      </c>
      <c r="C57" s="5">
        <f t="shared" si="0"/>
        <v>4.1494007766158546E-2</v>
      </c>
      <c r="E57" s="180" t="s">
        <v>18</v>
      </c>
      <c r="F57" s="181">
        <v>1589</v>
      </c>
      <c r="G57" s="5">
        <f t="shared" si="1"/>
        <v>2.6849379879017268E-2</v>
      </c>
    </row>
    <row r="58" spans="1:7" x14ac:dyDescent="0.25">
      <c r="A58" s="180" t="s">
        <v>398</v>
      </c>
      <c r="B58" s="181">
        <v>3917</v>
      </c>
      <c r="C58" s="5">
        <f t="shared" si="0"/>
        <v>3.6474871728016833E-2</v>
      </c>
      <c r="E58" s="180" t="s">
        <v>398</v>
      </c>
      <c r="F58" s="181">
        <v>1466</v>
      </c>
      <c r="G58" s="5">
        <f t="shared" si="1"/>
        <v>2.4771045250245007E-2</v>
      </c>
    </row>
    <row r="59" spans="1:7" x14ac:dyDescent="0.25">
      <c r="A59" s="180" t="s">
        <v>18</v>
      </c>
      <c r="B59" s="181">
        <v>3788</v>
      </c>
      <c r="C59" s="5">
        <f t="shared" si="0"/>
        <v>3.5273631377515387E-2</v>
      </c>
      <c r="E59" s="180" t="s">
        <v>19</v>
      </c>
      <c r="F59" s="181">
        <v>1320</v>
      </c>
      <c r="G59" s="5">
        <f t="shared" si="1"/>
        <v>2.2304078942921836E-2</v>
      </c>
    </row>
    <row r="60" spans="1:7" x14ac:dyDescent="0.25">
      <c r="A60" s="180" t="s">
        <v>19</v>
      </c>
      <c r="B60" s="181">
        <v>3596</v>
      </c>
      <c r="C60" s="5">
        <f t="shared" si="0"/>
        <v>3.3485738762815562E-2</v>
      </c>
      <c r="E60" s="180" t="s">
        <v>25</v>
      </c>
      <c r="F60" s="181">
        <v>1155</v>
      </c>
      <c r="G60" s="5">
        <f t="shared" si="1"/>
        <v>1.9516069075056604E-2</v>
      </c>
    </row>
    <row r="61" spans="1:7" x14ac:dyDescent="0.25">
      <c r="A61" s="180" t="s">
        <v>31</v>
      </c>
      <c r="B61" s="181">
        <v>1768</v>
      </c>
      <c r="C61" s="5">
        <f t="shared" si="0"/>
        <v>1.646351116036093E-2</v>
      </c>
      <c r="E61" s="180" t="s">
        <v>31</v>
      </c>
      <c r="F61" s="181">
        <v>740</v>
      </c>
      <c r="G61" s="5">
        <f t="shared" si="1"/>
        <v>1.2503801831637998E-2</v>
      </c>
    </row>
    <row r="62" spans="1:7" x14ac:dyDescent="0.25">
      <c r="A62" s="180" t="s">
        <v>28</v>
      </c>
      <c r="B62" s="181">
        <v>1642</v>
      </c>
      <c r="C62" s="5">
        <f t="shared" si="0"/>
        <v>1.5290206631964167E-2</v>
      </c>
      <c r="E62" s="180" t="s">
        <v>23</v>
      </c>
      <c r="F62" s="181">
        <v>518</v>
      </c>
      <c r="G62" s="5">
        <f t="shared" si="1"/>
        <v>8.7526612821465979E-3</v>
      </c>
    </row>
    <row r="63" spans="1:7" x14ac:dyDescent="0.25">
      <c r="A63" s="180" t="s">
        <v>23</v>
      </c>
      <c r="B63" s="181">
        <v>1297</v>
      </c>
      <c r="C63" s="5">
        <f t="shared" si="0"/>
        <v>1.2077587089925412E-2</v>
      </c>
      <c r="E63" s="180" t="s">
        <v>144</v>
      </c>
      <c r="F63" s="181">
        <v>479</v>
      </c>
      <c r="G63" s="5">
        <f t="shared" si="1"/>
        <v>8.0936771315602719E-3</v>
      </c>
    </row>
    <row r="64" spans="1:7" x14ac:dyDescent="0.25">
      <c r="A64" s="180" t="s">
        <v>20</v>
      </c>
      <c r="B64" s="181">
        <v>985</v>
      </c>
      <c r="C64" s="5">
        <f t="shared" si="0"/>
        <v>9.1722615910381881E-3</v>
      </c>
      <c r="E64" s="180" t="s">
        <v>28</v>
      </c>
      <c r="F64" s="181">
        <f>360+98</f>
        <v>458</v>
      </c>
      <c r="G64" s="5">
        <f t="shared" si="1"/>
        <v>7.7388395120137881E-3</v>
      </c>
    </row>
    <row r="65" spans="1:7" x14ac:dyDescent="0.25">
      <c r="A65" s="180" t="s">
        <v>24</v>
      </c>
      <c r="B65" s="181">
        <v>927</v>
      </c>
      <c r="C65" s="5">
        <f t="shared" si="0"/>
        <v>8.6321690303476153E-3</v>
      </c>
      <c r="E65" s="180" t="s">
        <v>20</v>
      </c>
      <c r="F65" s="181">
        <v>398</v>
      </c>
      <c r="G65" s="5">
        <f t="shared" si="1"/>
        <v>6.7250177418809775E-3</v>
      </c>
    </row>
    <row r="66" spans="1:7" ht="18" customHeight="1" x14ac:dyDescent="0.25">
      <c r="A66" s="180" t="s">
        <v>144</v>
      </c>
      <c r="B66" s="181">
        <v>724</v>
      </c>
      <c r="C66" s="5">
        <f t="shared" si="0"/>
        <v>6.7418450679306071E-3</v>
      </c>
      <c r="E66" s="180" t="s">
        <v>269</v>
      </c>
      <c r="F66" s="181">
        <f>289+99</f>
        <v>388</v>
      </c>
      <c r="G66" s="5">
        <f t="shared" si="1"/>
        <v>6.5560474468588422E-3</v>
      </c>
    </row>
    <row r="67" spans="1:7" x14ac:dyDescent="0.25">
      <c r="A67" s="180" t="s">
        <v>26</v>
      </c>
      <c r="B67" s="181">
        <f>308+125</f>
        <v>433</v>
      </c>
      <c r="C67" s="5">
        <f t="shared" si="0"/>
        <v>4.0320703237761782E-3</v>
      </c>
      <c r="E67" s="180" t="s">
        <v>145</v>
      </c>
      <c r="F67" s="181">
        <f>246+57</f>
        <v>303</v>
      </c>
      <c r="G67" s="5">
        <f t="shared" si="1"/>
        <v>5.1197999391706939E-3</v>
      </c>
    </row>
    <row r="68" spans="1:7" x14ac:dyDescent="0.25">
      <c r="A68" s="180" t="s">
        <v>29</v>
      </c>
      <c r="B68" s="181">
        <v>401</v>
      </c>
      <c r="C68" s="5">
        <f t="shared" si="0"/>
        <v>3.7340882213262065E-3</v>
      </c>
      <c r="E68" s="180" t="s">
        <v>142</v>
      </c>
      <c r="F68" s="181">
        <v>301</v>
      </c>
      <c r="G68" s="5">
        <f t="shared" si="1"/>
        <v>5.0860058801662665E-3</v>
      </c>
    </row>
    <row r="69" spans="1:7" x14ac:dyDescent="0.25">
      <c r="A69" s="180" t="s">
        <v>399</v>
      </c>
      <c r="B69" s="181">
        <f>93+41+148+114</f>
        <v>396</v>
      </c>
      <c r="C69" s="5">
        <f t="shared" si="0"/>
        <v>3.6875285178183986E-3</v>
      </c>
      <c r="E69" s="180" t="s">
        <v>16</v>
      </c>
      <c r="F69" s="181">
        <v>296</v>
      </c>
      <c r="G69" s="5">
        <f t="shared" si="1"/>
        <v>5.0015207326551993E-3</v>
      </c>
    </row>
    <row r="70" spans="1:7" x14ac:dyDescent="0.25">
      <c r="A70" s="180" t="s">
        <v>269</v>
      </c>
      <c r="B70" s="181">
        <f>289+99</f>
        <v>388</v>
      </c>
      <c r="C70" s="5">
        <f t="shared" si="0"/>
        <v>3.6130329922059055E-3</v>
      </c>
      <c r="E70" s="180" t="s">
        <v>146</v>
      </c>
      <c r="F70" s="181">
        <v>246</v>
      </c>
      <c r="G70" s="5">
        <f t="shared" si="1"/>
        <v>4.1566692575445239E-3</v>
      </c>
    </row>
    <row r="71" spans="1:7" x14ac:dyDescent="0.25">
      <c r="A71" s="180" t="s">
        <v>347</v>
      </c>
      <c r="B71" s="181">
        <f>296+89</f>
        <v>385</v>
      </c>
      <c r="C71" s="5">
        <f t="shared" si="0"/>
        <v>3.5850971701012206E-3</v>
      </c>
      <c r="E71" s="180" t="s">
        <v>29</v>
      </c>
      <c r="F71" s="181">
        <f>31+106+57</f>
        <v>194</v>
      </c>
      <c r="G71" s="5">
        <f t="shared" si="1"/>
        <v>3.2780237234294211E-3</v>
      </c>
    </row>
    <row r="72" spans="1:7" x14ac:dyDescent="0.25">
      <c r="A72" s="180" t="s">
        <v>16</v>
      </c>
      <c r="B72" s="181">
        <v>378</v>
      </c>
      <c r="C72" s="5">
        <f t="shared" si="0"/>
        <v>3.5199135851902894E-3</v>
      </c>
      <c r="E72" s="180" t="s">
        <v>143</v>
      </c>
      <c r="F72" s="181">
        <f>169+22</f>
        <v>191</v>
      </c>
      <c r="G72" s="5">
        <f t="shared" si="1"/>
        <v>3.2273326349227804E-3</v>
      </c>
    </row>
    <row r="73" spans="1:7" x14ac:dyDescent="0.25">
      <c r="A73" s="180" t="s">
        <v>32</v>
      </c>
      <c r="B73" s="181">
        <f>182+166</f>
        <v>348</v>
      </c>
      <c r="C73" s="5">
        <f t="shared" si="0"/>
        <v>3.2405553641434411E-3</v>
      </c>
      <c r="E73" s="180" t="s">
        <v>32</v>
      </c>
      <c r="F73" s="181">
        <v>179</v>
      </c>
      <c r="G73" s="5">
        <f t="shared" si="1"/>
        <v>3.0245682808962187E-3</v>
      </c>
    </row>
    <row r="74" spans="1:7" x14ac:dyDescent="0.25">
      <c r="A74" s="180" t="s">
        <v>141</v>
      </c>
      <c r="B74" s="181">
        <f>157+173</f>
        <v>330</v>
      </c>
      <c r="C74" s="5">
        <f t="shared" si="0"/>
        <v>3.0729404315153323E-3</v>
      </c>
      <c r="E74" s="180" t="s">
        <v>190</v>
      </c>
      <c r="F74" s="181">
        <v>165</v>
      </c>
      <c r="G74" s="5">
        <f t="shared" si="1"/>
        <v>2.7880098678652295E-3</v>
      </c>
    </row>
    <row r="75" spans="1:7" x14ac:dyDescent="0.25">
      <c r="A75" s="180" t="s">
        <v>145</v>
      </c>
      <c r="B75" s="181">
        <f>246+59</f>
        <v>305</v>
      </c>
      <c r="C75" s="5">
        <f t="shared" si="0"/>
        <v>2.8401419139762918E-3</v>
      </c>
      <c r="E75" s="180" t="s">
        <v>242</v>
      </c>
      <c r="F75" s="181">
        <v>157</v>
      </c>
      <c r="G75" s="5">
        <f t="shared" si="1"/>
        <v>2.6528336318475212E-3</v>
      </c>
    </row>
    <row r="76" spans="1:7" x14ac:dyDescent="0.25">
      <c r="A76" s="180" t="s">
        <v>146</v>
      </c>
      <c r="B76" s="181">
        <v>246</v>
      </c>
      <c r="C76" s="5">
        <f t="shared" si="0"/>
        <v>2.2907374125841567E-3</v>
      </c>
      <c r="E76" s="180" t="s">
        <v>399</v>
      </c>
      <c r="F76" s="181">
        <f>108+44</f>
        <v>152</v>
      </c>
      <c r="G76" s="5">
        <f t="shared" si="1"/>
        <v>2.5683484843364536E-3</v>
      </c>
    </row>
    <row r="77" spans="1:7" x14ac:dyDescent="0.25">
      <c r="A77" s="180" t="s">
        <v>143</v>
      </c>
      <c r="B77" s="181">
        <v>169</v>
      </c>
      <c r="C77" s="5">
        <f t="shared" si="0"/>
        <v>1.5737179785639125E-3</v>
      </c>
      <c r="E77" s="180" t="s">
        <v>147</v>
      </c>
      <c r="F77" s="181">
        <v>142</v>
      </c>
      <c r="G77" s="5">
        <f t="shared" si="1"/>
        <v>2.3993781893143187E-3</v>
      </c>
    </row>
    <row r="78" spans="1:7" ht="18" customHeight="1" x14ac:dyDescent="0.25">
      <c r="A78" s="180" t="s">
        <v>242</v>
      </c>
      <c r="B78" s="181">
        <v>157</v>
      </c>
      <c r="C78" s="5">
        <f t="shared" si="0"/>
        <v>1.4619746901451732E-3</v>
      </c>
      <c r="E78" s="180" t="s">
        <v>26</v>
      </c>
      <c r="F78" s="181">
        <v>134</v>
      </c>
      <c r="G78" s="5">
        <f t="shared" si="1"/>
        <v>2.2642019532966105E-3</v>
      </c>
    </row>
    <row r="79" spans="1:7" x14ac:dyDescent="0.25">
      <c r="A79" s="180" t="s">
        <v>30</v>
      </c>
      <c r="B79" s="181">
        <v>147</v>
      </c>
      <c r="C79" s="5">
        <f t="shared" si="0"/>
        <v>1.3688552831295571E-3</v>
      </c>
      <c r="E79" s="180" t="s">
        <v>141</v>
      </c>
      <c r="F79" s="181">
        <v>134</v>
      </c>
      <c r="G79" s="5">
        <f t="shared" si="1"/>
        <v>2.2642019532966105E-3</v>
      </c>
    </row>
    <row r="80" spans="1:7" x14ac:dyDescent="0.25">
      <c r="A80" s="180" t="s">
        <v>63</v>
      </c>
      <c r="B80" s="181">
        <f>65+49</f>
        <v>114</v>
      </c>
      <c r="C80" s="5">
        <f t="shared" si="0"/>
        <v>1.0615612399780239E-3</v>
      </c>
      <c r="E80" s="180" t="s">
        <v>268</v>
      </c>
      <c r="F80" s="181">
        <v>126</v>
      </c>
      <c r="G80" s="5">
        <f t="shared" si="1"/>
        <v>2.1290257172789022E-3</v>
      </c>
    </row>
    <row r="81" spans="1:7" x14ac:dyDescent="0.25">
      <c r="A81" s="180" t="s">
        <v>243</v>
      </c>
      <c r="B81" s="181">
        <v>111</v>
      </c>
      <c r="C81" s="5">
        <f t="shared" si="0"/>
        <v>1.0336254178733391E-3</v>
      </c>
      <c r="E81" s="180" t="s">
        <v>30</v>
      </c>
      <c r="F81" s="181">
        <v>113</v>
      </c>
      <c r="G81" s="5">
        <f t="shared" si="1"/>
        <v>1.9093643337501267E-3</v>
      </c>
    </row>
    <row r="82" spans="1:7" x14ac:dyDescent="0.25">
      <c r="A82" s="136" t="s">
        <v>33</v>
      </c>
      <c r="B82" s="78">
        <v>11392</v>
      </c>
      <c r="C82" s="15">
        <f t="shared" si="0"/>
        <v>0.1060816284721899</v>
      </c>
      <c r="E82" s="180" t="s">
        <v>24</v>
      </c>
      <c r="F82" s="181">
        <v>93</v>
      </c>
      <c r="G82" s="5">
        <f t="shared" si="1"/>
        <v>1.5714237437058564E-3</v>
      </c>
    </row>
    <row r="83" spans="1:7" ht="15.75" thickBot="1" x14ac:dyDescent="0.3">
      <c r="A83" s="183" t="s">
        <v>5</v>
      </c>
      <c r="B83" s="184">
        <f>SUM(B54:B82)</f>
        <v>107389</v>
      </c>
      <c r="C83" s="79"/>
      <c r="E83" s="180" t="s">
        <v>281</v>
      </c>
      <c r="F83" s="181">
        <v>92</v>
      </c>
      <c r="G83" s="5">
        <f t="shared" si="1"/>
        <v>1.5545267142036429E-3</v>
      </c>
    </row>
    <row r="84" spans="1:7" x14ac:dyDescent="0.25">
      <c r="A84" s="37"/>
      <c r="B84" s="185"/>
      <c r="C84" s="182"/>
      <c r="E84" s="180" t="s">
        <v>244</v>
      </c>
      <c r="F84" s="181">
        <v>89</v>
      </c>
      <c r="G84" s="5">
        <f t="shared" si="1"/>
        <v>1.5038356256970025E-3</v>
      </c>
    </row>
    <row r="85" spans="1:7" x14ac:dyDescent="0.25">
      <c r="A85" s="37"/>
      <c r="B85" s="185"/>
      <c r="C85" s="182"/>
      <c r="E85" s="180" t="s">
        <v>243</v>
      </c>
      <c r="F85" s="181">
        <v>84</v>
      </c>
      <c r="G85" s="5">
        <f t="shared" si="1"/>
        <v>1.4193504781859349E-3</v>
      </c>
    </row>
    <row r="86" spans="1:7" ht="18" customHeight="1" x14ac:dyDescent="0.25">
      <c r="A86" s="186"/>
      <c r="B86" s="187"/>
      <c r="C86" s="135"/>
      <c r="E86" s="180" t="s">
        <v>221</v>
      </c>
      <c r="F86" s="181">
        <v>58</v>
      </c>
      <c r="G86" s="5">
        <f t="shared" si="1"/>
        <v>9.8002771112838368E-4</v>
      </c>
    </row>
    <row r="87" spans="1:7" ht="18" customHeight="1" x14ac:dyDescent="0.25">
      <c r="A87" s="186"/>
      <c r="B87" s="187"/>
      <c r="C87" s="135"/>
      <c r="E87" s="180" t="s">
        <v>392</v>
      </c>
      <c r="F87" s="181">
        <v>41</v>
      </c>
      <c r="G87" s="5">
        <f t="shared" si="1"/>
        <v>6.9277820959075395E-4</v>
      </c>
    </row>
    <row r="88" spans="1:7" ht="18" customHeight="1" x14ac:dyDescent="0.25">
      <c r="A88" s="186"/>
      <c r="B88" s="187"/>
      <c r="C88" s="135"/>
      <c r="E88" s="180" t="s">
        <v>393</v>
      </c>
      <c r="F88" s="181">
        <v>24</v>
      </c>
      <c r="G88" s="5">
        <f t="shared" si="1"/>
        <v>4.0552870805312427E-4</v>
      </c>
    </row>
    <row r="89" spans="1:7" ht="18" customHeight="1" x14ac:dyDescent="0.25">
      <c r="A89" s="186"/>
      <c r="B89" s="187"/>
      <c r="C89" s="135"/>
      <c r="E89" s="180" t="s">
        <v>394</v>
      </c>
      <c r="F89" s="181">
        <v>17</v>
      </c>
      <c r="G89" s="5">
        <f t="shared" si="1"/>
        <v>2.8724950153762968E-4</v>
      </c>
    </row>
    <row r="90" spans="1:7" ht="18" customHeight="1" x14ac:dyDescent="0.25">
      <c r="A90" s="186"/>
      <c r="B90" s="187"/>
      <c r="C90" s="135"/>
      <c r="E90" s="180" t="s">
        <v>63</v>
      </c>
      <c r="F90" s="181">
        <v>5</v>
      </c>
      <c r="G90" s="5">
        <f t="shared" si="1"/>
        <v>8.4485147511067558E-5</v>
      </c>
    </row>
    <row r="91" spans="1:7" ht="18" customHeight="1" x14ac:dyDescent="0.25">
      <c r="A91" s="186"/>
      <c r="B91" s="187"/>
      <c r="C91" s="135"/>
      <c r="E91" s="180" t="s">
        <v>395</v>
      </c>
      <c r="F91" s="181">
        <v>3</v>
      </c>
      <c r="G91" s="5">
        <f t="shared" si="1"/>
        <v>5.0691088506640533E-5</v>
      </c>
    </row>
    <row r="92" spans="1:7" ht="18" customHeight="1" x14ac:dyDescent="0.25">
      <c r="A92" s="186"/>
      <c r="B92" s="187"/>
      <c r="C92" s="135"/>
      <c r="E92" s="136" t="s">
        <v>33</v>
      </c>
      <c r="F92" s="78">
        <v>3365</v>
      </c>
      <c r="G92" s="15">
        <f t="shared" si="1"/>
        <v>5.6858504274948464E-2</v>
      </c>
    </row>
    <row r="93" spans="1:7" ht="18" customHeight="1" thickBot="1" x14ac:dyDescent="0.3">
      <c r="A93" s="186"/>
      <c r="B93" s="187"/>
      <c r="C93" s="135"/>
      <c r="E93" s="183" t="s">
        <v>5</v>
      </c>
      <c r="F93" s="184">
        <f>SUM(F54:F92)</f>
        <v>59182</v>
      </c>
      <c r="G93" s="2"/>
    </row>
    <row r="94" spans="1:7" ht="18" customHeight="1" x14ac:dyDescent="0.25">
      <c r="A94" s="85" t="s">
        <v>182</v>
      </c>
      <c r="B94" s="86"/>
      <c r="C94" s="86"/>
      <c r="D94" s="86"/>
      <c r="E94" s="86"/>
      <c r="F94" s="87"/>
      <c r="G94" s="87"/>
    </row>
    <row r="95" spans="1:7" ht="38.25" customHeight="1" x14ac:dyDescent="0.25">
      <c r="A95" s="146" t="s">
        <v>183</v>
      </c>
      <c r="B95" s="146"/>
      <c r="C95" s="146"/>
      <c r="D95" s="146"/>
      <c r="E95" s="146"/>
      <c r="F95" s="146"/>
      <c r="G95" s="146"/>
    </row>
    <row r="96" spans="1:7" ht="26.25" customHeight="1" x14ac:dyDescent="0.25">
      <c r="A96" s="134" t="s">
        <v>184</v>
      </c>
      <c r="B96" s="88"/>
      <c r="C96" s="88"/>
      <c r="D96" s="88"/>
      <c r="E96" s="88"/>
      <c r="F96" s="86"/>
      <c r="G96" s="86"/>
    </row>
    <row r="97" spans="1:7" ht="22.5" customHeight="1" x14ac:dyDescent="0.25">
      <c r="A97" s="88" t="s">
        <v>185</v>
      </c>
      <c r="B97" s="88"/>
      <c r="C97" s="88"/>
      <c r="D97" s="88"/>
      <c r="E97" s="88"/>
      <c r="F97" s="86"/>
      <c r="G97" s="86"/>
    </row>
    <row r="98" spans="1:7" ht="36.75" customHeight="1" x14ac:dyDescent="0.25">
      <c r="A98" s="146" t="s">
        <v>186</v>
      </c>
      <c r="B98" s="146"/>
      <c r="C98" s="146"/>
      <c r="D98" s="146"/>
      <c r="E98" s="146"/>
      <c r="F98" s="146"/>
      <c r="G98" s="146"/>
    </row>
    <row r="99" spans="1:7" ht="26.25" customHeight="1" x14ac:dyDescent="0.25">
      <c r="A99" s="174" t="s">
        <v>396</v>
      </c>
      <c r="B99" s="174"/>
      <c r="C99" s="174"/>
      <c r="D99" s="174"/>
      <c r="E99" s="174"/>
      <c r="F99" s="174"/>
      <c r="G99" s="174"/>
    </row>
    <row r="100" spans="1:7" ht="23.25" customHeight="1" x14ac:dyDescent="0.25">
      <c r="A100" s="173" t="s">
        <v>397</v>
      </c>
      <c r="B100" s="173"/>
      <c r="C100" s="173"/>
      <c r="D100" s="173"/>
      <c r="E100" s="173"/>
      <c r="F100" s="173"/>
      <c r="G100" s="173"/>
    </row>
    <row r="101" spans="1:7" ht="24" customHeight="1" x14ac:dyDescent="0.25">
      <c r="A101" s="174" t="s">
        <v>353</v>
      </c>
      <c r="B101" s="174"/>
      <c r="C101" s="174"/>
      <c r="D101" s="174"/>
      <c r="E101" s="174"/>
      <c r="F101" s="174"/>
      <c r="G101" s="174"/>
    </row>
    <row r="102" spans="1:7" ht="42.75" customHeight="1" x14ac:dyDescent="0.25">
      <c r="A102" s="86" t="s">
        <v>187</v>
      </c>
    </row>
    <row r="103" spans="1:7" ht="22.5" customHeight="1" x14ac:dyDescent="0.25"/>
    <row r="104" spans="1:7" ht="21" customHeight="1" x14ac:dyDescent="0.25"/>
    <row r="105" spans="1:7" ht="22.5" customHeight="1" x14ac:dyDescent="0.25"/>
    <row r="106" spans="1:7" ht="34.5" customHeight="1" x14ac:dyDescent="0.25">
      <c r="A106" s="86"/>
      <c r="B106" s="86"/>
      <c r="C106" s="86"/>
      <c r="D106" s="86"/>
      <c r="E106" s="86"/>
      <c r="F106" s="86"/>
      <c r="G106" s="86"/>
    </row>
    <row r="107" spans="1:7" ht="34.5" customHeight="1" x14ac:dyDescent="0.25">
      <c r="B107" s="86"/>
      <c r="C107" s="86"/>
      <c r="D107" s="86"/>
      <c r="E107" s="86"/>
      <c r="F107" s="86"/>
      <c r="G107" s="86"/>
    </row>
    <row r="108" spans="1:7" ht="34.5" customHeight="1" x14ac:dyDescent="0.25">
      <c r="A108" s="86"/>
      <c r="B108" s="86"/>
      <c r="C108" s="86"/>
      <c r="D108" s="86"/>
      <c r="E108" s="86"/>
      <c r="F108" s="86"/>
      <c r="G108" s="86"/>
    </row>
    <row r="109" spans="1:7" ht="21.75" customHeight="1" x14ac:dyDescent="0.25">
      <c r="A109" s="86"/>
      <c r="B109" s="86"/>
      <c r="C109" s="86"/>
      <c r="D109" s="86"/>
      <c r="E109" s="86"/>
      <c r="F109" s="86"/>
      <c r="G109" s="86"/>
    </row>
    <row r="110" spans="1:7" ht="33.75" customHeight="1" x14ac:dyDescent="0.25">
      <c r="A110" s="86"/>
      <c r="B110" s="86"/>
      <c r="C110" s="86"/>
      <c r="D110" s="86"/>
      <c r="E110" s="86"/>
      <c r="F110" s="86"/>
      <c r="G110" s="86"/>
    </row>
    <row r="111" spans="1:7" ht="21" customHeight="1" x14ac:dyDescent="0.25">
      <c r="A111" s="86"/>
      <c r="B111" s="86"/>
      <c r="C111" s="86"/>
      <c r="D111" s="86"/>
      <c r="E111" s="86"/>
      <c r="F111" s="86"/>
      <c r="G111" s="86"/>
    </row>
    <row r="112" spans="1:7" ht="21" customHeight="1" x14ac:dyDescent="0.25">
      <c r="A112" s="89"/>
      <c r="B112" s="89"/>
      <c r="C112" s="89"/>
      <c r="D112" s="89"/>
      <c r="E112" s="89"/>
      <c r="F112" s="89"/>
      <c r="G112" s="89"/>
    </row>
    <row r="113" spans="2:7" ht="15.75" x14ac:dyDescent="0.25">
      <c r="B113" s="86"/>
      <c r="C113" s="86"/>
      <c r="D113" s="86"/>
      <c r="E113" s="86"/>
      <c r="F113" s="86"/>
      <c r="G113" s="86"/>
    </row>
    <row r="114" spans="2:7" ht="35.25" customHeight="1" x14ac:dyDescent="0.25"/>
    <row r="123" spans="2:7" ht="48" customHeight="1" x14ac:dyDescent="0.25"/>
    <row r="125" spans="2:7" ht="52.5" customHeight="1" x14ac:dyDescent="0.25"/>
    <row r="132" ht="36.75" customHeight="1" x14ac:dyDescent="0.25"/>
    <row r="134" ht="42" customHeight="1" x14ac:dyDescent="0.25"/>
    <row r="135" ht="50.25" customHeight="1" x14ac:dyDescent="0.25"/>
    <row r="146" ht="20.100000000000001" customHeight="1" x14ac:dyDescent="0.25"/>
  </sheetData>
  <mergeCells count="16">
    <mergeCell ref="A100:G100"/>
    <mergeCell ref="A95:G95"/>
    <mergeCell ref="A98:G98"/>
    <mergeCell ref="A52:C52"/>
    <mergeCell ref="E52:G52"/>
    <mergeCell ref="A1:G1"/>
    <mergeCell ref="A3:C3"/>
    <mergeCell ref="A9:G9"/>
    <mergeCell ref="A11:C11"/>
    <mergeCell ref="A22:G22"/>
    <mergeCell ref="A24:C24"/>
    <mergeCell ref="A35:G35"/>
    <mergeCell ref="A37:C37"/>
    <mergeCell ref="A43:G43"/>
    <mergeCell ref="A45:C45"/>
    <mergeCell ref="A51:G51"/>
  </mergeCells>
  <phoneticPr fontId="18" type="noConversion"/>
  <pageMargins left="0.25" right="0.25" top="0.25" bottom="0.25" header="0.3" footer="0.3"/>
  <pageSetup scale="82" fitToHeight="0" orientation="portrait" r:id="rId1"/>
  <drawing r:id="rId2"/>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U163"/>
  <sheetViews>
    <sheetView zoomScale="85" zoomScaleNormal="85" workbookViewId="0">
      <selection activeCell="B7" sqref="B7"/>
    </sheetView>
  </sheetViews>
  <sheetFormatPr defaultColWidth="9.140625" defaultRowHeight="15" x14ac:dyDescent="0.25"/>
  <cols>
    <col min="1" max="1" width="38.42578125" style="30" customWidth="1"/>
    <col min="2" max="2" width="19.140625" style="30" customWidth="1"/>
    <col min="3" max="3" width="10" style="30" bestFit="1" customWidth="1"/>
    <col min="4" max="4" width="9.140625" style="30"/>
    <col min="5" max="5" width="39" style="30" customWidth="1"/>
    <col min="6" max="6" width="18.42578125" style="30" bestFit="1" customWidth="1"/>
    <col min="7" max="7" width="10" style="30" bestFit="1" customWidth="1"/>
    <col min="8" max="8" width="9.140625" style="30"/>
    <col min="9" max="9" width="26.7109375" style="30" bestFit="1" customWidth="1"/>
    <col min="10" max="16384" width="9.140625" style="30"/>
  </cols>
  <sheetData>
    <row r="1" spans="1:11" ht="25.5" customHeight="1" x14ac:dyDescent="0.35">
      <c r="A1" s="151" t="s">
        <v>177</v>
      </c>
      <c r="B1" s="151"/>
      <c r="C1" s="151"/>
      <c r="D1" s="151"/>
      <c r="E1" s="151"/>
      <c r="F1" s="151"/>
    </row>
    <row r="2" spans="1:11" ht="18.75" x14ac:dyDescent="0.3">
      <c r="A2" s="152" t="s">
        <v>153</v>
      </c>
      <c r="B2" s="152"/>
      <c r="C2" s="152"/>
      <c r="D2" s="56"/>
      <c r="E2" s="153" t="s">
        <v>175</v>
      </c>
      <c r="F2" s="153"/>
      <c r="G2" s="153"/>
    </row>
    <row r="3" spans="1:11" ht="30.75" customHeight="1" x14ac:dyDescent="0.25">
      <c r="A3" s="154" t="s">
        <v>154</v>
      </c>
      <c r="B3" s="154"/>
      <c r="C3" s="154"/>
      <c r="D3" s="56"/>
      <c r="E3" s="155" t="s">
        <v>156</v>
      </c>
      <c r="F3" s="155"/>
      <c r="G3" s="155"/>
    </row>
    <row r="4" spans="1:11" ht="66.75" customHeight="1" thickBot="1" x14ac:dyDescent="0.3">
      <c r="E4" s="150" t="s">
        <v>157</v>
      </c>
      <c r="F4" s="150"/>
      <c r="G4" s="150"/>
    </row>
    <row r="5" spans="1:11" ht="18" thickBot="1" x14ac:dyDescent="0.35">
      <c r="A5" s="108" t="s">
        <v>34</v>
      </c>
      <c r="B5" s="109"/>
      <c r="C5" s="110"/>
      <c r="E5" s="141" t="s">
        <v>149</v>
      </c>
      <c r="F5" s="142"/>
      <c r="G5" s="143"/>
      <c r="I5" s="156"/>
      <c r="J5" s="156"/>
      <c r="K5" s="37"/>
    </row>
    <row r="6" spans="1:11" x14ac:dyDescent="0.25">
      <c r="A6" s="12" t="s">
        <v>0</v>
      </c>
      <c r="B6" s="4" t="s">
        <v>1</v>
      </c>
      <c r="C6" s="11" t="s">
        <v>2</v>
      </c>
      <c r="E6" s="12" t="s">
        <v>54</v>
      </c>
      <c r="F6" s="178" t="s">
        <v>1</v>
      </c>
      <c r="G6" s="11" t="s">
        <v>2</v>
      </c>
      <c r="I6" s="37"/>
      <c r="J6" s="37"/>
      <c r="K6" s="37"/>
    </row>
    <row r="7" spans="1:11" x14ac:dyDescent="0.25">
      <c r="A7" s="32" t="s">
        <v>3</v>
      </c>
      <c r="B7" s="6">
        <f>SUM('1:12'!B7)</f>
        <v>1339054</v>
      </c>
      <c r="C7" s="5">
        <f>B7/$B$9</f>
        <v>0.92575649368830992</v>
      </c>
      <c r="E7" s="180" t="s">
        <v>55</v>
      </c>
      <c r="F7" s="64">
        <f>SUM('1:12'!F7)</f>
        <v>560257</v>
      </c>
      <c r="G7" s="65">
        <f>F7/$F$9</f>
        <v>0.94789157034189653</v>
      </c>
      <c r="I7" s="37"/>
      <c r="J7" s="37"/>
      <c r="K7" s="37"/>
    </row>
    <row r="8" spans="1:11" x14ac:dyDescent="0.25">
      <c r="A8" s="13" t="s">
        <v>189</v>
      </c>
      <c r="B8" s="78">
        <f>SUM('1:12'!B8)</f>
        <v>107389</v>
      </c>
      <c r="C8" s="15">
        <f>B8/$B$9</f>
        <v>7.4243506311690119E-2</v>
      </c>
      <c r="E8" s="13" t="s">
        <v>58</v>
      </c>
      <c r="F8" s="78">
        <f>SUM('1:12'!F8)</f>
        <v>30799</v>
      </c>
      <c r="G8" s="15">
        <f>F8/$F$9</f>
        <v>5.2108429658103465E-2</v>
      </c>
      <c r="I8" s="37"/>
      <c r="J8" s="37"/>
      <c r="K8" s="37"/>
    </row>
    <row r="9" spans="1:11" ht="15.75" thickBot="1" x14ac:dyDescent="0.3">
      <c r="A9" s="33" t="s">
        <v>5</v>
      </c>
      <c r="B9" s="3">
        <f>SUM(B7:B8)</f>
        <v>1446443</v>
      </c>
      <c r="C9" s="2"/>
      <c r="E9" s="33" t="s">
        <v>5</v>
      </c>
      <c r="F9" s="3">
        <f>SUM(F7:F8)</f>
        <v>591056</v>
      </c>
      <c r="G9" s="2"/>
      <c r="I9" s="37"/>
      <c r="J9" s="37"/>
      <c r="K9" s="37"/>
    </row>
    <row r="10" spans="1:11" x14ac:dyDescent="0.25">
      <c r="A10" s="30" t="s">
        <v>173</v>
      </c>
      <c r="E10" s="30" t="s">
        <v>166</v>
      </c>
      <c r="I10" s="37"/>
      <c r="J10" s="37"/>
      <c r="K10" s="37"/>
    </row>
    <row r="11" spans="1:11" ht="15.75" thickBot="1" x14ac:dyDescent="0.3">
      <c r="I11" s="37"/>
      <c r="J11" s="37"/>
      <c r="K11" s="37"/>
    </row>
    <row r="12" spans="1:11" ht="35.25" customHeight="1" thickBot="1" x14ac:dyDescent="0.35">
      <c r="A12" s="141" t="s">
        <v>35</v>
      </c>
      <c r="B12" s="142"/>
      <c r="C12" s="143"/>
      <c r="E12" s="58" t="s">
        <v>56</v>
      </c>
      <c r="F12" s="59"/>
      <c r="G12" s="60"/>
      <c r="I12" s="37"/>
      <c r="J12" s="37"/>
      <c r="K12" s="37"/>
    </row>
    <row r="13" spans="1:11" x14ac:dyDescent="0.25">
      <c r="A13" s="12" t="s">
        <v>6</v>
      </c>
      <c r="B13" s="4" t="s">
        <v>7</v>
      </c>
      <c r="C13" s="11" t="s">
        <v>2</v>
      </c>
      <c r="E13" s="12" t="s">
        <v>6</v>
      </c>
      <c r="F13" s="4" t="s">
        <v>7</v>
      </c>
      <c r="G13" s="11" t="s">
        <v>2</v>
      </c>
      <c r="I13" s="37"/>
      <c r="J13" s="37"/>
      <c r="K13" s="37"/>
    </row>
    <row r="14" spans="1:11" ht="15" customHeight="1" x14ac:dyDescent="0.25">
      <c r="A14" s="32" t="s">
        <v>36</v>
      </c>
      <c r="B14" s="6">
        <f>SUM('1:12'!B14)</f>
        <v>168791</v>
      </c>
      <c r="C14" s="5">
        <f>B14/$B$21</f>
        <v>0.11669384828852572</v>
      </c>
      <c r="E14" s="32" t="s">
        <v>36</v>
      </c>
      <c r="F14" s="6">
        <f>SUM('1:12'!F14)</f>
        <v>34710</v>
      </c>
      <c r="G14" s="5">
        <f t="shared" ref="G14:G19" si="0">F14/$F$20</f>
        <v>9.1406089525825976E-2</v>
      </c>
      <c r="I14" s="37"/>
      <c r="J14" s="37"/>
      <c r="K14" s="37"/>
    </row>
    <row r="15" spans="1:11" x14ac:dyDescent="0.25">
      <c r="A15" s="32" t="s">
        <v>37</v>
      </c>
      <c r="B15" s="6">
        <f>SUM('1:12'!B15)</f>
        <v>211402</v>
      </c>
      <c r="C15" s="5">
        <f t="shared" ref="C15:C20" si="1">B15/$B$21</f>
        <v>0.14615301121440666</v>
      </c>
      <c r="E15" s="32" t="s">
        <v>37</v>
      </c>
      <c r="F15" s="6">
        <f>SUM('1:12'!F15)</f>
        <v>49873</v>
      </c>
      <c r="G15" s="5">
        <f t="shared" si="0"/>
        <v>0.13133667251286427</v>
      </c>
      <c r="I15" s="37"/>
      <c r="J15" s="37"/>
      <c r="K15" s="37"/>
    </row>
    <row r="16" spans="1:11" x14ac:dyDescent="0.25">
      <c r="A16" s="32" t="s">
        <v>38</v>
      </c>
      <c r="B16" s="6">
        <f>SUM('1:12'!B16)</f>
        <v>209423</v>
      </c>
      <c r="C16" s="5">
        <f t="shared" si="1"/>
        <v>0.14478482733159898</v>
      </c>
      <c r="E16" s="32" t="s">
        <v>38</v>
      </c>
      <c r="F16" s="6">
        <f>SUM('1:12'!F16)</f>
        <v>55424</v>
      </c>
      <c r="G16" s="5">
        <f t="shared" si="0"/>
        <v>0.14595479993890459</v>
      </c>
      <c r="I16" s="37"/>
      <c r="J16" s="37"/>
      <c r="K16" s="37"/>
    </row>
    <row r="17" spans="1:11" x14ac:dyDescent="0.25">
      <c r="A17" s="32" t="s">
        <v>39</v>
      </c>
      <c r="B17" s="6">
        <f>SUM('1:12'!B17)</f>
        <v>204341</v>
      </c>
      <c r="C17" s="5">
        <f t="shared" si="1"/>
        <v>0.14127138089783006</v>
      </c>
      <c r="E17" s="32" t="s">
        <v>39</v>
      </c>
      <c r="F17" s="6">
        <f>SUM('1:12'!F17)</f>
        <v>55431</v>
      </c>
      <c r="G17" s="5">
        <f t="shared" si="0"/>
        <v>0.14597323389530567</v>
      </c>
      <c r="I17" s="37"/>
      <c r="J17" s="37"/>
      <c r="K17" s="37"/>
    </row>
    <row r="18" spans="1:11" x14ac:dyDescent="0.25">
      <c r="A18" s="32" t="s">
        <v>40</v>
      </c>
      <c r="B18" s="6">
        <f>SUM('1:12'!B18)</f>
        <v>171055</v>
      </c>
      <c r="C18" s="5">
        <f t="shared" si="1"/>
        <v>0.11825906724288479</v>
      </c>
      <c r="E18" s="32" t="s">
        <v>40</v>
      </c>
      <c r="F18" s="6">
        <f>SUM('1:12'!F18)</f>
        <v>49719</v>
      </c>
      <c r="G18" s="5">
        <f t="shared" si="0"/>
        <v>0.13093112547204094</v>
      </c>
      <c r="I18" s="37"/>
      <c r="J18" s="37"/>
      <c r="K18" s="37"/>
    </row>
    <row r="19" spans="1:11" ht="18" customHeight="1" x14ac:dyDescent="0.25">
      <c r="A19" s="32" t="s">
        <v>8</v>
      </c>
      <c r="B19" s="6">
        <f>SUM('1:12'!B19)</f>
        <v>412191</v>
      </c>
      <c r="C19" s="5">
        <f t="shared" si="1"/>
        <v>0.284968712904691</v>
      </c>
      <c r="E19" s="13" t="s">
        <v>8</v>
      </c>
      <c r="F19" s="78">
        <f>SUM('1:12'!F19)</f>
        <v>134577</v>
      </c>
      <c r="G19" s="15">
        <f t="shared" si="0"/>
        <v>0.35439807865505857</v>
      </c>
      <c r="I19" s="37"/>
      <c r="J19" s="37"/>
      <c r="K19" s="37"/>
    </row>
    <row r="20" spans="1:11" ht="15" customHeight="1" thickBot="1" x14ac:dyDescent="0.3">
      <c r="A20" s="13" t="s">
        <v>9</v>
      </c>
      <c r="B20" s="78">
        <f>SUM('1:12'!B20)</f>
        <v>69240</v>
      </c>
      <c r="C20" s="15">
        <f t="shared" si="1"/>
        <v>4.7869152120062805E-2</v>
      </c>
      <c r="E20" s="66" t="s">
        <v>5</v>
      </c>
      <c r="F20" s="3">
        <f>SUM(F14:F19)</f>
        <v>379734</v>
      </c>
      <c r="G20" s="67"/>
      <c r="I20" s="37"/>
      <c r="J20" s="37"/>
      <c r="K20" s="37"/>
    </row>
    <row r="21" spans="1:11" ht="52.5" customHeight="1" thickBot="1" x14ac:dyDescent="0.3">
      <c r="A21" s="33" t="s">
        <v>5</v>
      </c>
      <c r="B21" s="3">
        <f>SUM(B14:B20)</f>
        <v>1446443</v>
      </c>
      <c r="C21" s="2"/>
      <c r="E21" s="157" t="s">
        <v>158</v>
      </c>
      <c r="F21" s="158"/>
      <c r="G21" s="159"/>
      <c r="I21" s="37"/>
      <c r="J21" s="37"/>
      <c r="K21" s="37"/>
    </row>
    <row r="22" spans="1:11" x14ac:dyDescent="0.25">
      <c r="A22" s="30" t="s">
        <v>173</v>
      </c>
      <c r="I22" s="37"/>
      <c r="J22" s="37"/>
      <c r="K22" s="37"/>
    </row>
    <row r="23" spans="1:11" ht="15.75" thickBot="1" x14ac:dyDescent="0.3">
      <c r="I23" s="37"/>
      <c r="J23" s="37"/>
      <c r="K23" s="37"/>
    </row>
    <row r="24" spans="1:11" ht="35.25" customHeight="1" thickBot="1" x14ac:dyDescent="0.35">
      <c r="A24" s="141" t="s">
        <v>10</v>
      </c>
      <c r="B24" s="142"/>
      <c r="C24" s="143"/>
      <c r="E24" s="137" t="s">
        <v>57</v>
      </c>
      <c r="F24" s="138"/>
      <c r="G24" s="139"/>
      <c r="I24" s="37"/>
      <c r="J24" s="37"/>
      <c r="K24" s="37"/>
    </row>
    <row r="25" spans="1:11" x14ac:dyDescent="0.25">
      <c r="A25" s="12" t="s">
        <v>6</v>
      </c>
      <c r="B25" s="4" t="s">
        <v>7</v>
      </c>
      <c r="C25" s="11" t="s">
        <v>2</v>
      </c>
      <c r="E25" s="12" t="s">
        <v>6</v>
      </c>
      <c r="F25" s="4" t="s">
        <v>7</v>
      </c>
      <c r="G25" s="11" t="s">
        <v>2</v>
      </c>
      <c r="I25" s="37"/>
      <c r="J25" s="37"/>
      <c r="K25" s="37"/>
    </row>
    <row r="26" spans="1:11" ht="14.45" customHeight="1" x14ac:dyDescent="0.25">
      <c r="A26" s="32" t="s">
        <v>36</v>
      </c>
      <c r="B26" s="6">
        <f>SUM('1:12'!B26)</f>
        <v>31302</v>
      </c>
      <c r="C26" s="5">
        <f>B26/$B$33</f>
        <v>0.29148236784028159</v>
      </c>
      <c r="E26" s="32" t="s">
        <v>36</v>
      </c>
      <c r="F26" s="6">
        <f>SUM('1:12'!F26)</f>
        <v>6194</v>
      </c>
      <c r="G26" s="5">
        <f t="shared" ref="G26:G31" si="2">F26/$F$32</f>
        <v>0.32395397489539751</v>
      </c>
      <c r="I26" s="37"/>
      <c r="J26" s="37"/>
      <c r="K26" s="37"/>
    </row>
    <row r="27" spans="1:11" ht="15" customHeight="1" x14ac:dyDescent="0.25">
      <c r="A27" s="32" t="s">
        <v>37</v>
      </c>
      <c r="B27" s="6">
        <f>SUM('1:12'!B27)</f>
        <v>27880</v>
      </c>
      <c r="C27" s="5">
        <f t="shared" ref="C27:C32" si="3">B27/$B$33</f>
        <v>0.25961690675953775</v>
      </c>
      <c r="E27" s="32" t="s">
        <v>37</v>
      </c>
      <c r="F27" s="6">
        <f>SUM('1:12'!F27)</f>
        <v>5733</v>
      </c>
      <c r="G27" s="5">
        <f t="shared" si="2"/>
        <v>0.2998430962343096</v>
      </c>
      <c r="I27" s="37"/>
      <c r="J27" s="37"/>
      <c r="K27" s="37"/>
    </row>
    <row r="28" spans="1:11" ht="14.45" customHeight="1" x14ac:dyDescent="0.25">
      <c r="A28" s="32" t="s">
        <v>38</v>
      </c>
      <c r="B28" s="6">
        <f>SUM('1:12'!B28)</f>
        <v>17401</v>
      </c>
      <c r="C28" s="5">
        <f t="shared" si="3"/>
        <v>0.16203708014787363</v>
      </c>
      <c r="E28" s="32" t="s">
        <v>38</v>
      </c>
      <c r="F28" s="6">
        <f>SUM('1:12'!F28)</f>
        <v>3009</v>
      </c>
      <c r="G28" s="5">
        <f t="shared" si="2"/>
        <v>0.15737447698744769</v>
      </c>
      <c r="I28" s="37"/>
      <c r="J28" s="37"/>
      <c r="K28" s="37"/>
    </row>
    <row r="29" spans="1:11" x14ac:dyDescent="0.25">
      <c r="A29" s="32" t="s">
        <v>39</v>
      </c>
      <c r="B29" s="6">
        <f>SUM('1:12'!B29)</f>
        <v>11146</v>
      </c>
      <c r="C29" s="5">
        <f t="shared" si="3"/>
        <v>0.10379089105960573</v>
      </c>
      <c r="E29" s="32" t="s">
        <v>39</v>
      </c>
      <c r="F29" s="6">
        <f>SUM('1:12'!F29)</f>
        <v>1748</v>
      </c>
      <c r="G29" s="5">
        <f t="shared" si="2"/>
        <v>9.1422594142259409E-2</v>
      </c>
      <c r="I29" s="37"/>
      <c r="J29" s="37"/>
      <c r="K29" s="37"/>
    </row>
    <row r="30" spans="1:11" x14ac:dyDescent="0.25">
      <c r="A30" s="32" t="s">
        <v>40</v>
      </c>
      <c r="B30" s="6">
        <f>SUM('1:12'!B30)</f>
        <v>6961</v>
      </c>
      <c r="C30" s="5">
        <f t="shared" si="3"/>
        <v>6.4820419223570389E-2</v>
      </c>
      <c r="E30" s="32" t="s">
        <v>40</v>
      </c>
      <c r="F30" s="6">
        <f>SUM('1:12'!F30)</f>
        <v>974</v>
      </c>
      <c r="G30" s="5">
        <f t="shared" si="2"/>
        <v>5.0941422594142256E-2</v>
      </c>
      <c r="I30" s="37"/>
      <c r="J30" s="37"/>
      <c r="K30" s="37"/>
    </row>
    <row r="31" spans="1:11" x14ac:dyDescent="0.25">
      <c r="A31" s="32" t="s">
        <v>8</v>
      </c>
      <c r="B31" s="6">
        <f>SUM('1:12'!B31)</f>
        <v>10879</v>
      </c>
      <c r="C31" s="5">
        <f t="shared" si="3"/>
        <v>0.10130460289228878</v>
      </c>
      <c r="E31" s="13" t="s">
        <v>8</v>
      </c>
      <c r="F31" s="6">
        <f>SUM('1:12'!F31)</f>
        <v>1462</v>
      </c>
      <c r="G31" s="15">
        <f t="shared" si="2"/>
        <v>7.6464435146443521E-2</v>
      </c>
      <c r="I31" s="37"/>
      <c r="J31" s="37"/>
      <c r="K31" s="37"/>
    </row>
    <row r="32" spans="1:11" ht="15.75" thickBot="1" x14ac:dyDescent="0.3">
      <c r="A32" s="13" t="s">
        <v>9</v>
      </c>
      <c r="B32" s="6">
        <f>SUM('1:12'!B32)</f>
        <v>1820</v>
      </c>
      <c r="C32" s="15">
        <f t="shared" si="3"/>
        <v>1.6947732076842133E-2</v>
      </c>
      <c r="E32" s="57" t="s">
        <v>5</v>
      </c>
      <c r="F32" s="68">
        <f>SUM(F26:F31)</f>
        <v>19120</v>
      </c>
      <c r="G32" s="2"/>
      <c r="I32" s="37"/>
      <c r="J32" s="37"/>
      <c r="K32" s="37"/>
    </row>
    <row r="33" spans="1:7" ht="15.75" thickBot="1" x14ac:dyDescent="0.3">
      <c r="A33" s="33" t="s">
        <v>5</v>
      </c>
      <c r="B33" s="68">
        <f>SUM(B26:B32)</f>
        <v>107389</v>
      </c>
      <c r="C33" s="2"/>
    </row>
    <row r="34" spans="1:7" ht="37.5" customHeight="1" thickBot="1" x14ac:dyDescent="0.35">
      <c r="A34" s="37"/>
      <c r="B34" s="6"/>
      <c r="C34" s="37"/>
      <c r="E34" s="137" t="s">
        <v>59</v>
      </c>
      <c r="F34" s="138"/>
      <c r="G34" s="139"/>
    </row>
    <row r="35" spans="1:7" ht="18" thickBot="1" x14ac:dyDescent="0.35">
      <c r="A35" s="137" t="s">
        <v>172</v>
      </c>
      <c r="B35" s="138"/>
      <c r="C35" s="139"/>
      <c r="E35" s="12" t="s">
        <v>6</v>
      </c>
      <c r="F35" s="4" t="s">
        <v>7</v>
      </c>
      <c r="G35" s="11" t="s">
        <v>2</v>
      </c>
    </row>
    <row r="36" spans="1:7" x14ac:dyDescent="0.25">
      <c r="A36" s="12" t="s">
        <v>0</v>
      </c>
      <c r="B36" s="4" t="s">
        <v>1</v>
      </c>
      <c r="C36" s="11" t="s">
        <v>2</v>
      </c>
      <c r="E36" s="32" t="s">
        <v>36</v>
      </c>
      <c r="F36" s="6">
        <f>F26</f>
        <v>6194</v>
      </c>
      <c r="G36" s="5">
        <f>F36/$F$38</f>
        <v>0.51932589922025651</v>
      </c>
    </row>
    <row r="37" spans="1:7" x14ac:dyDescent="0.25">
      <c r="A37" s="32" t="s">
        <v>3</v>
      </c>
      <c r="B37" s="6">
        <f>SUM('1:12'!B37)</f>
        <v>137489</v>
      </c>
      <c r="C37" s="5">
        <f>B37/B39</f>
        <v>0.81455172372934581</v>
      </c>
      <c r="E37" s="13" t="s">
        <v>37</v>
      </c>
      <c r="F37" s="14">
        <f>F27</f>
        <v>5733</v>
      </c>
      <c r="G37" s="15">
        <f>F37/$F$38</f>
        <v>0.48067410077974343</v>
      </c>
    </row>
    <row r="38" spans="1:7" ht="15.75" thickBot="1" x14ac:dyDescent="0.3">
      <c r="A38" s="13" t="s">
        <v>189</v>
      </c>
      <c r="B38" s="6">
        <f>SUM('1:12'!B38)</f>
        <v>31302</v>
      </c>
      <c r="C38" s="15">
        <f>B38/B39</f>
        <v>0.18544827627065424</v>
      </c>
      <c r="E38" s="33" t="s">
        <v>5</v>
      </c>
      <c r="F38" s="3">
        <f>SUM(F36:F37)</f>
        <v>11927</v>
      </c>
      <c r="G38" s="2"/>
    </row>
    <row r="39" spans="1:7" ht="15.75" thickBot="1" x14ac:dyDescent="0.3">
      <c r="A39" s="33" t="s">
        <v>5</v>
      </c>
      <c r="B39" s="68">
        <f>SUM(B37:B38)</f>
        <v>168791</v>
      </c>
      <c r="C39" s="36"/>
    </row>
    <row r="40" spans="1:7" ht="34.5" customHeight="1" thickBot="1" x14ac:dyDescent="0.35">
      <c r="A40" s="37"/>
      <c r="B40" s="6"/>
      <c r="C40" s="37"/>
      <c r="E40" s="137" t="s">
        <v>60</v>
      </c>
      <c r="F40" s="138"/>
      <c r="G40" s="139"/>
    </row>
    <row r="41" spans="1:7" ht="36.75" customHeight="1" thickBot="1" x14ac:dyDescent="0.35">
      <c r="A41" s="137" t="s">
        <v>170</v>
      </c>
      <c r="B41" s="138"/>
      <c r="C41" s="139"/>
      <c r="E41" s="12" t="s">
        <v>12</v>
      </c>
      <c r="F41" s="4" t="s">
        <v>1</v>
      </c>
      <c r="G41" s="11" t="s">
        <v>2</v>
      </c>
    </row>
    <row r="42" spans="1:7" x14ac:dyDescent="0.25">
      <c r="A42" s="12" t="s">
        <v>0</v>
      </c>
      <c r="B42" s="4" t="s">
        <v>1</v>
      </c>
      <c r="C42" s="11" t="s">
        <v>2</v>
      </c>
      <c r="E42" s="180" t="s">
        <v>13</v>
      </c>
      <c r="F42" s="64">
        <v>9915</v>
      </c>
      <c r="G42" s="5">
        <f>F42/$F$75</f>
        <v>0.51856694560669458</v>
      </c>
    </row>
    <row r="43" spans="1:7" x14ac:dyDescent="0.25">
      <c r="A43" s="32" t="s">
        <v>3</v>
      </c>
      <c r="B43" s="6">
        <f>SUM('1:12'!B43)</f>
        <v>183522</v>
      </c>
      <c r="C43" s="5">
        <f>B43/B45</f>
        <v>0.86811856084616035</v>
      </c>
      <c r="E43" s="180" t="s">
        <v>17</v>
      </c>
      <c r="F43" s="181">
        <v>1365</v>
      </c>
      <c r="G43" s="5">
        <f t="shared" ref="G43:G74" si="4">F43/$F$75</f>
        <v>7.1391213389121341E-2</v>
      </c>
    </row>
    <row r="44" spans="1:7" x14ac:dyDescent="0.25">
      <c r="A44" s="13" t="s">
        <v>189</v>
      </c>
      <c r="B44" s="6">
        <f>SUM('1:12'!B44)</f>
        <v>27880</v>
      </c>
      <c r="C44" s="15">
        <f>B44/B45</f>
        <v>0.1318814391538396</v>
      </c>
      <c r="E44" s="180" t="s">
        <v>14</v>
      </c>
      <c r="F44" s="181">
        <v>1193</v>
      </c>
      <c r="G44" s="5">
        <f t="shared" si="4"/>
        <v>6.2395397489539747E-2</v>
      </c>
    </row>
    <row r="45" spans="1:7" ht="15.75" thickBot="1" x14ac:dyDescent="0.3">
      <c r="A45" s="33" t="s">
        <v>5</v>
      </c>
      <c r="B45" s="68">
        <f>SUM(B43:B44)</f>
        <v>211402</v>
      </c>
      <c r="C45" s="2"/>
      <c r="E45" s="180" t="s">
        <v>33</v>
      </c>
      <c r="F45" s="181">
        <v>1173</v>
      </c>
      <c r="G45" s="5">
        <f t="shared" si="4"/>
        <v>6.1349372384937241E-2</v>
      </c>
    </row>
    <row r="46" spans="1:7" ht="15.75" thickBot="1" x14ac:dyDescent="0.3">
      <c r="A46" s="37"/>
      <c r="B46" s="6"/>
      <c r="C46" s="37"/>
      <c r="E46" s="180" t="s">
        <v>25</v>
      </c>
      <c r="F46" s="181">
        <v>1005</v>
      </c>
      <c r="G46" s="5">
        <f t="shared" si="4"/>
        <v>5.2562761506276152E-2</v>
      </c>
    </row>
    <row r="47" spans="1:7" ht="18" thickBot="1" x14ac:dyDescent="0.35">
      <c r="A47" s="137" t="s">
        <v>41</v>
      </c>
      <c r="B47" s="138"/>
      <c r="C47" s="139"/>
      <c r="E47" s="180" t="s">
        <v>398</v>
      </c>
      <c r="F47" s="181">
        <v>704</v>
      </c>
      <c r="G47" s="5">
        <f t="shared" si="4"/>
        <v>3.682008368200837E-2</v>
      </c>
    </row>
    <row r="48" spans="1:7" x14ac:dyDescent="0.25">
      <c r="A48" s="12" t="s">
        <v>6</v>
      </c>
      <c r="B48" s="4" t="s">
        <v>7</v>
      </c>
      <c r="C48" s="11" t="s">
        <v>2</v>
      </c>
      <c r="E48" s="180" t="s">
        <v>18</v>
      </c>
      <c r="F48" s="181">
        <v>637</v>
      </c>
      <c r="G48" s="5">
        <f t="shared" si="4"/>
        <v>3.331589958158996E-2</v>
      </c>
    </row>
    <row r="49" spans="1:7" x14ac:dyDescent="0.25">
      <c r="A49" s="32" t="s">
        <v>36</v>
      </c>
      <c r="B49" s="6">
        <f>B26</f>
        <v>31302</v>
      </c>
      <c r="C49" s="5">
        <f>B49/$B$51</f>
        <v>0.52891081747828728</v>
      </c>
      <c r="E49" s="180" t="s">
        <v>19</v>
      </c>
      <c r="F49" s="181">
        <v>497</v>
      </c>
      <c r="G49" s="5">
        <f t="shared" si="4"/>
        <v>2.5993723849372385E-2</v>
      </c>
    </row>
    <row r="50" spans="1:7" x14ac:dyDescent="0.25">
      <c r="A50" s="13" t="s">
        <v>37</v>
      </c>
      <c r="B50" s="14">
        <f>B27</f>
        <v>27880</v>
      </c>
      <c r="C50" s="15">
        <f>B50/$B$51</f>
        <v>0.47108918252171267</v>
      </c>
      <c r="E50" s="180" t="s">
        <v>28</v>
      </c>
      <c r="F50" s="181">
        <f>319+42</f>
        <v>361</v>
      </c>
      <c r="G50" s="5">
        <f t="shared" si="4"/>
        <v>1.8880753138075315E-2</v>
      </c>
    </row>
    <row r="51" spans="1:7" ht="15.75" thickBot="1" x14ac:dyDescent="0.3">
      <c r="A51" s="33" t="s">
        <v>5</v>
      </c>
      <c r="B51" s="3">
        <f>SUM(B49:B50)</f>
        <v>59182</v>
      </c>
      <c r="C51" s="2"/>
      <c r="E51" s="180" t="s">
        <v>31</v>
      </c>
      <c r="F51" s="181">
        <v>351</v>
      </c>
      <c r="G51" s="5">
        <f t="shared" si="4"/>
        <v>1.8357740585774059E-2</v>
      </c>
    </row>
    <row r="52" spans="1:7" ht="15.75" thickBot="1" x14ac:dyDescent="0.3">
      <c r="A52" s="37"/>
      <c r="B52" s="6"/>
      <c r="C52" s="37"/>
      <c r="E52" s="180" t="s">
        <v>29</v>
      </c>
      <c r="F52" s="181">
        <v>189</v>
      </c>
      <c r="G52" s="5">
        <f t="shared" si="4"/>
        <v>9.8849372384937247E-3</v>
      </c>
    </row>
    <row r="53" spans="1:7" ht="18" thickBot="1" x14ac:dyDescent="0.35">
      <c r="A53" s="137" t="s">
        <v>44</v>
      </c>
      <c r="B53" s="138"/>
      <c r="C53" s="139"/>
      <c r="E53" s="180" t="s">
        <v>144</v>
      </c>
      <c r="F53" s="181">
        <v>189</v>
      </c>
      <c r="G53" s="5">
        <f t="shared" si="4"/>
        <v>9.8849372384937247E-3</v>
      </c>
    </row>
    <row r="54" spans="1:7" x14ac:dyDescent="0.25">
      <c r="A54" s="12" t="s">
        <v>45</v>
      </c>
      <c r="B54" s="4" t="s">
        <v>7</v>
      </c>
      <c r="C54" s="11" t="s">
        <v>2</v>
      </c>
      <c r="E54" s="180" t="s">
        <v>269</v>
      </c>
      <c r="F54" s="181">
        <v>187</v>
      </c>
      <c r="G54" s="5">
        <f t="shared" si="4"/>
        <v>9.780334728033472E-3</v>
      </c>
    </row>
    <row r="55" spans="1:7" x14ac:dyDescent="0.25">
      <c r="A55" s="32" t="s">
        <v>46</v>
      </c>
      <c r="B55" s="6">
        <f>SUM('1:12'!B55)</f>
        <v>12523</v>
      </c>
      <c r="C55" s="5">
        <f t="shared" ref="C55:C61" si="5">B55/$B$62</f>
        <v>0.11661343340565607</v>
      </c>
      <c r="E55" s="180" t="s">
        <v>20</v>
      </c>
      <c r="F55" s="181">
        <v>155</v>
      </c>
      <c r="G55" s="5">
        <f t="shared" si="4"/>
        <v>8.1066945606694564E-3</v>
      </c>
    </row>
    <row r="56" spans="1:7" x14ac:dyDescent="0.25">
      <c r="A56" s="32" t="s">
        <v>47</v>
      </c>
      <c r="B56" s="6">
        <f>SUM('1:12'!B56)</f>
        <v>9028</v>
      </c>
      <c r="C56" s="5">
        <f t="shared" si="5"/>
        <v>8.4068200653698244E-2</v>
      </c>
      <c r="E56" s="180" t="s">
        <v>347</v>
      </c>
      <c r="F56" s="181">
        <v>111</v>
      </c>
      <c r="G56" s="5">
        <f t="shared" si="4"/>
        <v>5.8054393305439333E-3</v>
      </c>
    </row>
    <row r="57" spans="1:7" x14ac:dyDescent="0.25">
      <c r="A57" s="32" t="s">
        <v>48</v>
      </c>
      <c r="B57" s="6">
        <f>SUM('1:12'!B57)</f>
        <v>19317</v>
      </c>
      <c r="C57" s="5">
        <f t="shared" si="5"/>
        <v>0.17987875853206567</v>
      </c>
      <c r="E57" s="180" t="s">
        <v>142</v>
      </c>
      <c r="F57" s="181">
        <v>107</v>
      </c>
      <c r="G57" s="5">
        <f t="shared" si="4"/>
        <v>5.5962343096234313E-3</v>
      </c>
    </row>
    <row r="58" spans="1:7" x14ac:dyDescent="0.25">
      <c r="A58" s="32" t="s">
        <v>49</v>
      </c>
      <c r="B58" s="6">
        <f>SUM('1:12'!B58)</f>
        <v>18079</v>
      </c>
      <c r="C58" s="5">
        <f t="shared" si="5"/>
        <v>0.16835057594353239</v>
      </c>
      <c r="E58" s="180" t="s">
        <v>24</v>
      </c>
      <c r="F58" s="181">
        <v>105</v>
      </c>
      <c r="G58" s="5">
        <f t="shared" si="4"/>
        <v>5.4916317991631795E-3</v>
      </c>
    </row>
    <row r="59" spans="1:7" x14ac:dyDescent="0.25">
      <c r="A59" s="32" t="s">
        <v>50</v>
      </c>
      <c r="B59" s="6">
        <f>SUM('1:12'!B59)</f>
        <v>18997</v>
      </c>
      <c r="C59" s="5">
        <f t="shared" si="5"/>
        <v>0.17689893750756594</v>
      </c>
      <c r="E59" s="180" t="s">
        <v>23</v>
      </c>
      <c r="F59" s="181">
        <v>88</v>
      </c>
      <c r="G59" s="5">
        <f t="shared" si="4"/>
        <v>4.6025104602510462E-3</v>
      </c>
    </row>
    <row r="60" spans="1:7" x14ac:dyDescent="0.25">
      <c r="A60" s="32" t="s">
        <v>51</v>
      </c>
      <c r="B60" s="6">
        <f>SUM('1:12'!B60)</f>
        <v>14030</v>
      </c>
      <c r="C60" s="5">
        <f t="shared" si="5"/>
        <v>0.13064652804290941</v>
      </c>
      <c r="E60" s="180" t="s">
        <v>26</v>
      </c>
      <c r="F60" s="181">
        <v>87</v>
      </c>
      <c r="G60" s="5">
        <f t="shared" si="4"/>
        <v>4.5502092050209208E-3</v>
      </c>
    </row>
    <row r="61" spans="1:7" x14ac:dyDescent="0.25">
      <c r="A61" s="13" t="s">
        <v>52</v>
      </c>
      <c r="B61" s="6">
        <f>SUM('1:12'!B61)</f>
        <v>15415</v>
      </c>
      <c r="C61" s="15">
        <f t="shared" si="5"/>
        <v>0.14354356591457226</v>
      </c>
      <c r="E61" s="180" t="s">
        <v>190</v>
      </c>
      <c r="F61" s="181">
        <f>61+25</f>
        <v>86</v>
      </c>
      <c r="G61" s="5">
        <f t="shared" si="4"/>
        <v>4.4979079497907953E-3</v>
      </c>
    </row>
    <row r="62" spans="1:7" ht="15.75" thickBot="1" x14ac:dyDescent="0.3">
      <c r="A62" s="33" t="s">
        <v>5</v>
      </c>
      <c r="B62" s="68">
        <f>SUM(B55:B61)</f>
        <v>107389</v>
      </c>
      <c r="C62" s="2"/>
      <c r="E62" s="180" t="s">
        <v>143</v>
      </c>
      <c r="F62" s="181">
        <v>83</v>
      </c>
      <c r="G62" s="5">
        <f t="shared" si="4"/>
        <v>4.3410041841004188E-3</v>
      </c>
    </row>
    <row r="63" spans="1:7" ht="15.75" thickBot="1" x14ac:dyDescent="0.3">
      <c r="E63" s="180" t="s">
        <v>141</v>
      </c>
      <c r="F63" s="181">
        <v>82</v>
      </c>
      <c r="G63" s="5">
        <f t="shared" si="4"/>
        <v>4.2887029288702925E-3</v>
      </c>
    </row>
    <row r="64" spans="1:7" ht="18" thickBot="1" x14ac:dyDescent="0.35">
      <c r="A64" s="137" t="s">
        <v>53</v>
      </c>
      <c r="B64" s="138"/>
      <c r="C64" s="139"/>
      <c r="E64" s="180" t="s">
        <v>242</v>
      </c>
      <c r="F64" s="181">
        <v>81</v>
      </c>
      <c r="G64" s="5">
        <f t="shared" si="4"/>
        <v>4.236401673640167E-3</v>
      </c>
    </row>
    <row r="65" spans="1:8" x14ac:dyDescent="0.25">
      <c r="A65" s="12" t="s">
        <v>45</v>
      </c>
      <c r="B65" s="4" t="s">
        <v>7</v>
      </c>
      <c r="C65" s="11" t="s">
        <v>2</v>
      </c>
      <c r="E65" s="180" t="s">
        <v>348</v>
      </c>
      <c r="F65" s="181">
        <v>71</v>
      </c>
      <c r="G65" s="5">
        <f t="shared" si="4"/>
        <v>3.7133891213389121E-3</v>
      </c>
    </row>
    <row r="66" spans="1:8" x14ac:dyDescent="0.25">
      <c r="A66" s="32" t="s">
        <v>46</v>
      </c>
      <c r="B66" s="6">
        <f>SUM('1:12'!B66)</f>
        <v>9107</v>
      </c>
      <c r="C66" s="5">
        <f t="shared" ref="C66:C72" si="6">B66/$B$73</f>
        <v>0.15388124767665845</v>
      </c>
      <c r="E66" s="180" t="s">
        <v>16</v>
      </c>
      <c r="F66" s="181">
        <v>62</v>
      </c>
      <c r="G66" s="5">
        <f t="shared" si="4"/>
        <v>3.2426778242677823E-3</v>
      </c>
    </row>
    <row r="67" spans="1:8" x14ac:dyDescent="0.25">
      <c r="A67" s="32" t="s">
        <v>47</v>
      </c>
      <c r="B67" s="6">
        <f>SUM('1:12'!B67)</f>
        <v>5679</v>
      </c>
      <c r="C67" s="5">
        <f t="shared" si="6"/>
        <v>9.5958230543070525E-2</v>
      </c>
      <c r="E67" s="180" t="s">
        <v>32</v>
      </c>
      <c r="F67" s="181">
        <f>14+47</f>
        <v>61</v>
      </c>
      <c r="G67" s="5">
        <f t="shared" si="4"/>
        <v>3.1903765690376568E-3</v>
      </c>
    </row>
    <row r="68" spans="1:8" x14ac:dyDescent="0.25">
      <c r="A68" s="32" t="s">
        <v>48</v>
      </c>
      <c r="B68" s="6">
        <f>SUM('1:12'!B68)</f>
        <v>10517</v>
      </c>
      <c r="C68" s="5">
        <f t="shared" si="6"/>
        <v>0.1777060592747795</v>
      </c>
      <c r="E68" s="180" t="s">
        <v>146</v>
      </c>
      <c r="F68" s="181">
        <v>55</v>
      </c>
      <c r="G68" s="5">
        <f t="shared" si="4"/>
        <v>2.8765690376569039E-3</v>
      </c>
    </row>
    <row r="69" spans="1:8" x14ac:dyDescent="0.25">
      <c r="A69" s="32" t="s">
        <v>49</v>
      </c>
      <c r="B69" s="6">
        <f>SUM('1:12'!B69)</f>
        <v>9890</v>
      </c>
      <c r="C69" s="5">
        <f t="shared" si="6"/>
        <v>0.16711162177689162</v>
      </c>
      <c r="E69" s="180" t="s">
        <v>349</v>
      </c>
      <c r="F69" s="181">
        <v>43</v>
      </c>
      <c r="G69" s="5">
        <f t="shared" si="4"/>
        <v>2.2489539748953976E-3</v>
      </c>
    </row>
    <row r="70" spans="1:8" x14ac:dyDescent="0.25">
      <c r="A70" s="32" t="s">
        <v>50</v>
      </c>
      <c r="B70" s="6">
        <f>SUM('1:12'!B70)</f>
        <v>8448</v>
      </c>
      <c r="C70" s="5">
        <f t="shared" si="6"/>
        <v>0.14274610523469974</v>
      </c>
      <c r="E70" s="180" t="s">
        <v>281</v>
      </c>
      <c r="F70" s="181">
        <v>21</v>
      </c>
      <c r="G70" s="5">
        <f t="shared" si="4"/>
        <v>1.0983263598326361E-3</v>
      </c>
    </row>
    <row r="71" spans="1:8" ht="18" customHeight="1" x14ac:dyDescent="0.25">
      <c r="A71" s="32" t="s">
        <v>51</v>
      </c>
      <c r="B71" s="6">
        <f>SUM('1:12'!B71)</f>
        <v>6769</v>
      </c>
      <c r="C71" s="5">
        <f t="shared" si="6"/>
        <v>0.11437599270048325</v>
      </c>
      <c r="E71" s="180" t="s">
        <v>392</v>
      </c>
      <c r="F71" s="181">
        <v>20</v>
      </c>
      <c r="G71" s="5">
        <f t="shared" si="4"/>
        <v>1.0460251046025104E-3</v>
      </c>
    </row>
    <row r="72" spans="1:8" x14ac:dyDescent="0.25">
      <c r="A72" s="13" t="s">
        <v>52</v>
      </c>
      <c r="B72" s="6">
        <f>SUM('1:12'!B72)</f>
        <v>8772</v>
      </c>
      <c r="C72" s="15">
        <f t="shared" si="6"/>
        <v>0.1482207427934169</v>
      </c>
      <c r="E72" s="180" t="s">
        <v>150</v>
      </c>
      <c r="F72" s="181">
        <v>16</v>
      </c>
      <c r="G72" s="5">
        <f t="shared" si="4"/>
        <v>8.3682008368200832E-4</v>
      </c>
    </row>
    <row r="73" spans="1:8" ht="15.75" thickBot="1" x14ac:dyDescent="0.3">
      <c r="A73" s="33" t="s">
        <v>5</v>
      </c>
      <c r="B73" s="68">
        <f>SUM(B66:B72)</f>
        <v>59182</v>
      </c>
      <c r="C73" s="2"/>
      <c r="E73" s="180" t="s">
        <v>30</v>
      </c>
      <c r="F73" s="181">
        <v>11</v>
      </c>
      <c r="G73" s="5">
        <f t="shared" si="4"/>
        <v>5.7531380753138078E-4</v>
      </c>
    </row>
    <row r="74" spans="1:8" ht="15.75" thickBot="1" x14ac:dyDescent="0.3">
      <c r="E74" s="136" t="s">
        <v>151</v>
      </c>
      <c r="F74" s="78">
        <v>9</v>
      </c>
      <c r="G74" s="15">
        <f t="shared" si="4"/>
        <v>4.707112970711297E-4</v>
      </c>
    </row>
    <row r="75" spans="1:8" ht="18" thickBot="1" x14ac:dyDescent="0.35">
      <c r="A75" s="137" t="s">
        <v>11</v>
      </c>
      <c r="B75" s="138"/>
      <c r="C75" s="139"/>
      <c r="E75" s="183" t="s">
        <v>5</v>
      </c>
      <c r="F75" s="184">
        <f>SUM(F42:F74)</f>
        <v>19120</v>
      </c>
      <c r="G75" s="79"/>
    </row>
    <row r="76" spans="1:8" x14ac:dyDescent="0.25">
      <c r="A76" s="177" t="s">
        <v>12</v>
      </c>
      <c r="B76" s="178" t="s">
        <v>1</v>
      </c>
      <c r="C76" s="11" t="s">
        <v>2</v>
      </c>
      <c r="E76" s="192" t="s">
        <v>159</v>
      </c>
      <c r="F76" s="37"/>
      <c r="G76" s="71"/>
      <c r="H76" s="37"/>
    </row>
    <row r="77" spans="1:8" x14ac:dyDescent="0.25">
      <c r="A77" s="180" t="s">
        <v>13</v>
      </c>
      <c r="B77" s="181">
        <f>1423+439+5898+907+785+8711+1376+534+2500+560+15730+17270</f>
        <v>56133</v>
      </c>
      <c r="C77" s="5">
        <f>B77/$B$106</f>
        <v>0.52270716740075795</v>
      </c>
      <c r="E77" s="37"/>
      <c r="F77" s="6"/>
      <c r="G77" s="37"/>
      <c r="H77" s="37"/>
    </row>
    <row r="78" spans="1:8" x14ac:dyDescent="0.25">
      <c r="A78" s="180" t="s">
        <v>14</v>
      </c>
      <c r="B78" s="181">
        <v>6648</v>
      </c>
      <c r="C78" s="5">
        <f t="shared" ref="C78:C105" si="7">B78/$B$106</f>
        <v>6.1905781783981602E-2</v>
      </c>
      <c r="F78" s="37"/>
      <c r="G78" s="37"/>
      <c r="H78" s="37"/>
    </row>
    <row r="79" spans="1:8" ht="18" customHeight="1" x14ac:dyDescent="0.25">
      <c r="A79" s="180" t="s">
        <v>17</v>
      </c>
      <c r="B79" s="181">
        <v>5808</v>
      </c>
      <c r="C79" s="5">
        <f t="shared" si="7"/>
        <v>5.4083751594669847E-2</v>
      </c>
    </row>
    <row r="80" spans="1:8" x14ac:dyDescent="0.25">
      <c r="A80" s="180" t="s">
        <v>25</v>
      </c>
      <c r="B80" s="181">
        <v>4456</v>
      </c>
      <c r="C80" s="5">
        <f t="shared" si="7"/>
        <v>4.1494007766158546E-2</v>
      </c>
    </row>
    <row r="81" spans="1:47" x14ac:dyDescent="0.25">
      <c r="A81" s="180" t="s">
        <v>398</v>
      </c>
      <c r="B81" s="181">
        <v>3917</v>
      </c>
      <c r="C81" s="5">
        <f t="shared" si="7"/>
        <v>3.6474871728016833E-2</v>
      </c>
    </row>
    <row r="82" spans="1:47" ht="15.75" thickBot="1" x14ac:dyDescent="0.3">
      <c r="A82" s="180" t="s">
        <v>18</v>
      </c>
      <c r="B82" s="181">
        <v>3788</v>
      </c>
      <c r="C82" s="5">
        <f t="shared" si="7"/>
        <v>3.5273631377515387E-2</v>
      </c>
      <c r="E82" s="179"/>
    </row>
    <row r="83" spans="1:47" ht="39" customHeight="1" thickBot="1" x14ac:dyDescent="0.35">
      <c r="A83" s="180" t="s">
        <v>19</v>
      </c>
      <c r="B83" s="181">
        <v>3596</v>
      </c>
      <c r="C83" s="5">
        <f t="shared" si="7"/>
        <v>3.3485738762815562E-2</v>
      </c>
      <c r="E83" s="137" t="s">
        <v>61</v>
      </c>
      <c r="F83" s="138"/>
      <c r="G83" s="139"/>
    </row>
    <row r="84" spans="1:47" s="31" customFormat="1" x14ac:dyDescent="0.25">
      <c r="A84" s="180" t="s">
        <v>31</v>
      </c>
      <c r="B84" s="181">
        <v>1768</v>
      </c>
      <c r="C84" s="5">
        <f t="shared" si="7"/>
        <v>1.646351116036093E-2</v>
      </c>
      <c r="D84" s="30"/>
      <c r="E84" s="177" t="s">
        <v>12</v>
      </c>
      <c r="F84" s="178" t="s">
        <v>1</v>
      </c>
      <c r="G84" s="11" t="s">
        <v>2</v>
      </c>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row>
    <row r="85" spans="1:47" x14ac:dyDescent="0.25">
      <c r="A85" s="180" t="s">
        <v>28</v>
      </c>
      <c r="B85" s="181">
        <v>1642</v>
      </c>
      <c r="C85" s="5">
        <f t="shared" si="7"/>
        <v>1.5290206631964167E-2</v>
      </c>
      <c r="D85" s="31"/>
      <c r="E85" s="180" t="s">
        <v>13</v>
      </c>
      <c r="F85" s="181">
        <v>7962</v>
      </c>
      <c r="G85" s="5">
        <f>F85/$F$116</f>
        <v>0.66756099605936114</v>
      </c>
    </row>
    <row r="86" spans="1:47" x14ac:dyDescent="0.25">
      <c r="A86" s="180" t="s">
        <v>23</v>
      </c>
      <c r="B86" s="181">
        <v>1297</v>
      </c>
      <c r="C86" s="5">
        <f t="shared" si="7"/>
        <v>1.2077587089925412E-2</v>
      </c>
      <c r="E86" s="180" t="s">
        <v>17</v>
      </c>
      <c r="F86" s="181">
        <v>686</v>
      </c>
      <c r="G86" s="5">
        <f t="shared" ref="G86:G115" si="8">F86/$F$116</f>
        <v>5.7516559067661607E-2</v>
      </c>
    </row>
    <row r="87" spans="1:47" x14ac:dyDescent="0.25">
      <c r="A87" s="180" t="s">
        <v>20</v>
      </c>
      <c r="B87" s="181">
        <v>985</v>
      </c>
      <c r="C87" s="5">
        <f t="shared" si="7"/>
        <v>9.1722615910381881E-3</v>
      </c>
      <c r="E87" s="180" t="s">
        <v>25</v>
      </c>
      <c r="F87" s="181">
        <v>372</v>
      </c>
      <c r="G87" s="5">
        <f t="shared" si="8"/>
        <v>3.1189737570218833E-2</v>
      </c>
    </row>
    <row r="88" spans="1:47" x14ac:dyDescent="0.25">
      <c r="A88" s="180" t="s">
        <v>24</v>
      </c>
      <c r="B88" s="181">
        <v>927</v>
      </c>
      <c r="C88" s="5">
        <f t="shared" si="7"/>
        <v>8.6321690303476153E-3</v>
      </c>
      <c r="E88" s="180" t="s">
        <v>18</v>
      </c>
      <c r="F88" s="181">
        <v>354</v>
      </c>
      <c r="G88" s="5">
        <f t="shared" si="8"/>
        <v>2.9680556720046953E-2</v>
      </c>
    </row>
    <row r="89" spans="1:47" ht="15" customHeight="1" x14ac:dyDescent="0.25">
      <c r="A89" s="180" t="s">
        <v>144</v>
      </c>
      <c r="B89" s="181">
        <v>724</v>
      </c>
      <c r="C89" s="5">
        <f t="shared" si="7"/>
        <v>6.7418450679306071E-3</v>
      </c>
      <c r="E89" s="180" t="s">
        <v>19</v>
      </c>
      <c r="F89" s="181">
        <v>280</v>
      </c>
      <c r="G89" s="5">
        <f t="shared" si="8"/>
        <v>2.3476146558229227E-2</v>
      </c>
    </row>
    <row r="90" spans="1:47" x14ac:dyDescent="0.25">
      <c r="A90" s="180" t="s">
        <v>26</v>
      </c>
      <c r="B90" s="181">
        <f>308+125</f>
        <v>433</v>
      </c>
      <c r="C90" s="5">
        <f t="shared" si="7"/>
        <v>4.0320703237761782E-3</v>
      </c>
      <c r="E90" s="180" t="s">
        <v>14</v>
      </c>
      <c r="F90" s="181">
        <v>261</v>
      </c>
      <c r="G90" s="5">
        <f t="shared" si="8"/>
        <v>2.1883122327492243E-2</v>
      </c>
    </row>
    <row r="91" spans="1:47" x14ac:dyDescent="0.25">
      <c r="A91" s="180" t="s">
        <v>29</v>
      </c>
      <c r="B91" s="181">
        <v>401</v>
      </c>
      <c r="C91" s="5">
        <f t="shared" si="7"/>
        <v>3.7340882213262065E-3</v>
      </c>
      <c r="E91" s="180" t="s">
        <v>398</v>
      </c>
      <c r="F91" s="181">
        <v>215</v>
      </c>
      <c r="G91" s="5">
        <f t="shared" si="8"/>
        <v>1.8026326821497442E-2</v>
      </c>
    </row>
    <row r="92" spans="1:47" x14ac:dyDescent="0.25">
      <c r="A92" s="180" t="s">
        <v>399</v>
      </c>
      <c r="B92" s="181">
        <f>93+41+148+114</f>
        <v>396</v>
      </c>
      <c r="C92" s="5">
        <f t="shared" si="7"/>
        <v>3.6875285178183986E-3</v>
      </c>
      <c r="E92" s="180" t="s">
        <v>31</v>
      </c>
      <c r="F92" s="181">
        <v>208</v>
      </c>
      <c r="G92" s="5">
        <f t="shared" si="8"/>
        <v>1.7439423157541711E-2</v>
      </c>
    </row>
    <row r="93" spans="1:47" x14ac:dyDescent="0.25">
      <c r="A93" s="180" t="s">
        <v>269</v>
      </c>
      <c r="B93" s="181">
        <f>289+99</f>
        <v>388</v>
      </c>
      <c r="C93" s="5">
        <f t="shared" si="7"/>
        <v>3.6130329922059055E-3</v>
      </c>
      <c r="E93" s="180" t="s">
        <v>269</v>
      </c>
      <c r="F93" s="181">
        <f>106+59</f>
        <v>165</v>
      </c>
      <c r="G93" s="5">
        <f t="shared" si="8"/>
        <v>1.3834157793242223E-2</v>
      </c>
    </row>
    <row r="94" spans="1:47" x14ac:dyDescent="0.25">
      <c r="A94" s="180" t="s">
        <v>347</v>
      </c>
      <c r="B94" s="181">
        <f>296+89</f>
        <v>385</v>
      </c>
      <c r="C94" s="5">
        <f t="shared" si="7"/>
        <v>3.5850971701012206E-3</v>
      </c>
      <c r="E94" s="180" t="s">
        <v>28</v>
      </c>
      <c r="F94" s="181">
        <f>116+42</f>
        <v>158</v>
      </c>
      <c r="G94" s="5">
        <f t="shared" si="8"/>
        <v>1.3247254129286493E-2</v>
      </c>
    </row>
    <row r="95" spans="1:47" x14ac:dyDescent="0.25">
      <c r="A95" s="180" t="s">
        <v>16</v>
      </c>
      <c r="B95" s="181">
        <v>378</v>
      </c>
      <c r="C95" s="5">
        <f t="shared" si="7"/>
        <v>3.5199135851902894E-3</v>
      </c>
      <c r="E95" s="180" t="s">
        <v>144</v>
      </c>
      <c r="F95" s="181">
        <v>148</v>
      </c>
      <c r="G95" s="5">
        <f t="shared" si="8"/>
        <v>1.2408820323635449E-2</v>
      </c>
    </row>
    <row r="96" spans="1:47" x14ac:dyDescent="0.25">
      <c r="A96" s="180" t="s">
        <v>32</v>
      </c>
      <c r="B96" s="181">
        <f>182+166</f>
        <v>348</v>
      </c>
      <c r="C96" s="5">
        <f t="shared" si="7"/>
        <v>3.2405553641434411E-3</v>
      </c>
      <c r="E96" s="180" t="s">
        <v>142</v>
      </c>
      <c r="F96" s="181">
        <v>100</v>
      </c>
      <c r="G96" s="5">
        <f t="shared" si="8"/>
        <v>8.3843380565104385E-3</v>
      </c>
    </row>
    <row r="97" spans="1:7" x14ac:dyDescent="0.25">
      <c r="A97" s="180" t="s">
        <v>141</v>
      </c>
      <c r="B97" s="181">
        <f>157+173</f>
        <v>330</v>
      </c>
      <c r="C97" s="5">
        <f t="shared" si="7"/>
        <v>3.0729404315153323E-3</v>
      </c>
      <c r="E97" s="180" t="s">
        <v>190</v>
      </c>
      <c r="F97" s="181">
        <f>61+25</f>
        <v>86</v>
      </c>
      <c r="G97" s="5">
        <f t="shared" si="8"/>
        <v>7.2105307285989769E-3</v>
      </c>
    </row>
    <row r="98" spans="1:7" x14ac:dyDescent="0.25">
      <c r="A98" s="180" t="s">
        <v>145</v>
      </c>
      <c r="B98" s="181">
        <f>246+59</f>
        <v>305</v>
      </c>
      <c r="C98" s="5">
        <f t="shared" si="7"/>
        <v>2.8401419139762918E-3</v>
      </c>
      <c r="E98" s="180" t="s">
        <v>143</v>
      </c>
      <c r="F98" s="181">
        <v>83</v>
      </c>
      <c r="G98" s="5">
        <f t="shared" si="8"/>
        <v>6.9590005869036636E-3</v>
      </c>
    </row>
    <row r="99" spans="1:7" x14ac:dyDescent="0.25">
      <c r="A99" s="180" t="s">
        <v>146</v>
      </c>
      <c r="B99" s="181">
        <v>246</v>
      </c>
      <c r="C99" s="5">
        <f t="shared" si="7"/>
        <v>2.2907374125841567E-3</v>
      </c>
      <c r="E99" s="180" t="s">
        <v>16</v>
      </c>
      <c r="F99" s="181">
        <v>78</v>
      </c>
      <c r="G99" s="5">
        <f t="shared" si="8"/>
        <v>6.5397836840781418E-3</v>
      </c>
    </row>
    <row r="100" spans="1:7" x14ac:dyDescent="0.25">
      <c r="A100" s="180" t="s">
        <v>143</v>
      </c>
      <c r="B100" s="181">
        <v>169</v>
      </c>
      <c r="C100" s="5">
        <f t="shared" si="7"/>
        <v>1.5737179785639125E-3</v>
      </c>
      <c r="E100" s="180" t="s">
        <v>141</v>
      </c>
      <c r="F100" s="181">
        <f>38+33</f>
        <v>71</v>
      </c>
      <c r="G100" s="5">
        <f t="shared" si="8"/>
        <v>5.9528800201224114E-3</v>
      </c>
    </row>
    <row r="101" spans="1:7" x14ac:dyDescent="0.25">
      <c r="A101" s="180" t="s">
        <v>242</v>
      </c>
      <c r="B101" s="181">
        <v>157</v>
      </c>
      <c r="C101" s="5">
        <f t="shared" si="7"/>
        <v>1.4619746901451732E-3</v>
      </c>
      <c r="E101" s="180" t="s">
        <v>242</v>
      </c>
      <c r="F101" s="181">
        <v>67</v>
      </c>
      <c r="G101" s="5">
        <f t="shared" si="8"/>
        <v>5.6175064978619942E-3</v>
      </c>
    </row>
    <row r="102" spans="1:7" x14ac:dyDescent="0.25">
      <c r="A102" s="180" t="s">
        <v>30</v>
      </c>
      <c r="B102" s="181">
        <v>147</v>
      </c>
      <c r="C102" s="5">
        <f t="shared" si="7"/>
        <v>1.3688552831295571E-3</v>
      </c>
      <c r="E102" s="180" t="s">
        <v>146</v>
      </c>
      <c r="F102" s="181">
        <v>55</v>
      </c>
      <c r="G102" s="5">
        <f t="shared" si="8"/>
        <v>4.6113859310807411E-3</v>
      </c>
    </row>
    <row r="103" spans="1:7" x14ac:dyDescent="0.25">
      <c r="A103" s="180" t="s">
        <v>63</v>
      </c>
      <c r="B103" s="181">
        <f>65+49</f>
        <v>114</v>
      </c>
      <c r="C103" s="5">
        <f t="shared" si="7"/>
        <v>1.0615612399780239E-3</v>
      </c>
      <c r="E103" s="180" t="s">
        <v>20</v>
      </c>
      <c r="F103" s="181">
        <v>44</v>
      </c>
      <c r="G103" s="5">
        <f t="shared" si="8"/>
        <v>3.6891087448645932E-3</v>
      </c>
    </row>
    <row r="104" spans="1:7" x14ac:dyDescent="0.25">
      <c r="A104" s="180" t="s">
        <v>243</v>
      </c>
      <c r="B104" s="181">
        <v>111</v>
      </c>
      <c r="C104" s="5">
        <f t="shared" si="7"/>
        <v>1.0336254178733391E-3</v>
      </c>
      <c r="E104" s="180" t="s">
        <v>29</v>
      </c>
      <c r="F104" s="181">
        <f>19+22</f>
        <v>41</v>
      </c>
      <c r="G104" s="5">
        <f t="shared" si="8"/>
        <v>3.4375786031692799E-3</v>
      </c>
    </row>
    <row r="105" spans="1:7" x14ac:dyDescent="0.25">
      <c r="A105" s="136" t="s">
        <v>33</v>
      </c>
      <c r="B105" s="78">
        <v>11392</v>
      </c>
      <c r="C105" s="15">
        <f t="shared" si="7"/>
        <v>0.1060816284721899</v>
      </c>
      <c r="E105" s="180" t="s">
        <v>24</v>
      </c>
      <c r="F105" s="181">
        <v>34</v>
      </c>
      <c r="G105" s="5">
        <f t="shared" si="8"/>
        <v>2.850674939213549E-3</v>
      </c>
    </row>
    <row r="106" spans="1:7" ht="15.75" thickBot="1" x14ac:dyDescent="0.3">
      <c r="A106" s="183" t="s">
        <v>5</v>
      </c>
      <c r="B106" s="184">
        <f>SUM(B77:B105)</f>
        <v>107389</v>
      </c>
      <c r="C106" s="79"/>
      <c r="E106" s="180" t="s">
        <v>281</v>
      </c>
      <c r="F106" s="181">
        <v>21</v>
      </c>
      <c r="G106" s="5">
        <f t="shared" si="8"/>
        <v>1.7607109918671921E-3</v>
      </c>
    </row>
    <row r="107" spans="1:7" x14ac:dyDescent="0.25">
      <c r="A107" s="37"/>
      <c r="B107" s="37"/>
      <c r="C107" s="71"/>
      <c r="E107" s="180" t="s">
        <v>392</v>
      </c>
      <c r="F107" s="181">
        <v>20</v>
      </c>
      <c r="G107" s="5">
        <f t="shared" si="8"/>
        <v>1.6768676113020878E-3</v>
      </c>
    </row>
    <row r="108" spans="1:7" x14ac:dyDescent="0.25">
      <c r="A108" s="37"/>
      <c r="B108" s="37"/>
      <c r="C108" s="71"/>
      <c r="E108" s="180" t="s">
        <v>151</v>
      </c>
      <c r="F108" s="181">
        <v>20</v>
      </c>
      <c r="G108" s="5">
        <f t="shared" si="8"/>
        <v>1.6768676113020878E-3</v>
      </c>
    </row>
    <row r="109" spans="1:7" x14ac:dyDescent="0.25">
      <c r="A109" s="37"/>
      <c r="B109" s="6"/>
      <c r="C109" s="37"/>
      <c r="E109" s="180" t="s">
        <v>147</v>
      </c>
      <c r="F109" s="181">
        <v>16</v>
      </c>
      <c r="G109" s="5">
        <f t="shared" si="8"/>
        <v>1.3414940890416702E-3</v>
      </c>
    </row>
    <row r="110" spans="1:7" x14ac:dyDescent="0.25">
      <c r="A110" s="37"/>
      <c r="B110" s="37"/>
      <c r="C110" s="37"/>
      <c r="E110" s="180" t="s">
        <v>32</v>
      </c>
      <c r="F110" s="181">
        <v>14</v>
      </c>
      <c r="G110" s="5">
        <f t="shared" si="8"/>
        <v>1.1738073279114615E-3</v>
      </c>
    </row>
    <row r="111" spans="1:7" x14ac:dyDescent="0.25">
      <c r="E111" s="180" t="s">
        <v>23</v>
      </c>
      <c r="F111" s="181">
        <v>12</v>
      </c>
      <c r="G111" s="5">
        <f t="shared" si="8"/>
        <v>1.0061205667812527E-3</v>
      </c>
    </row>
    <row r="112" spans="1:7" x14ac:dyDescent="0.25">
      <c r="E112" s="180" t="s">
        <v>26</v>
      </c>
      <c r="F112" s="181">
        <v>12</v>
      </c>
      <c r="G112" s="5">
        <f t="shared" si="8"/>
        <v>1.0061205667812527E-3</v>
      </c>
    </row>
    <row r="113" spans="1:7" x14ac:dyDescent="0.25">
      <c r="E113" s="180" t="s">
        <v>393</v>
      </c>
      <c r="F113" s="181">
        <v>10</v>
      </c>
      <c r="G113" s="5">
        <f t="shared" si="8"/>
        <v>8.384338056510439E-4</v>
      </c>
    </row>
    <row r="114" spans="1:7" x14ac:dyDescent="0.25">
      <c r="E114" s="180" t="s">
        <v>221</v>
      </c>
      <c r="F114" s="181">
        <v>9</v>
      </c>
      <c r="G114" s="5">
        <f t="shared" si="8"/>
        <v>7.5459042508593951E-4</v>
      </c>
    </row>
    <row r="115" spans="1:7" x14ac:dyDescent="0.25">
      <c r="E115" s="136" t="s">
        <v>33</v>
      </c>
      <c r="F115" s="78">
        <v>325</v>
      </c>
      <c r="G115" s="15">
        <f t="shared" si="8"/>
        <v>2.7249098683658924E-2</v>
      </c>
    </row>
    <row r="116" spans="1:7" ht="15.75" thickBot="1" x14ac:dyDescent="0.3">
      <c r="E116" s="183" t="s">
        <v>5</v>
      </c>
      <c r="F116" s="184">
        <f>SUM(F85:F115)</f>
        <v>11927</v>
      </c>
      <c r="G116" s="2"/>
    </row>
    <row r="121" spans="1:7" ht="15.75" thickBot="1" x14ac:dyDescent="0.3"/>
    <row r="122" spans="1:7" ht="18" thickBot="1" x14ac:dyDescent="0.35">
      <c r="A122" s="137" t="s">
        <v>42</v>
      </c>
      <c r="B122" s="138"/>
      <c r="C122" s="139"/>
    </row>
    <row r="123" spans="1:7" ht="20.100000000000001" customHeight="1" x14ac:dyDescent="0.25">
      <c r="A123" s="177" t="s">
        <v>12</v>
      </c>
      <c r="B123" s="178" t="s">
        <v>1</v>
      </c>
      <c r="C123" s="11" t="s">
        <v>2</v>
      </c>
    </row>
    <row r="124" spans="1:7" x14ac:dyDescent="0.25">
      <c r="A124" s="180" t="s">
        <v>13</v>
      </c>
      <c r="B124" s="181">
        <v>39340</v>
      </c>
      <c r="C124" s="5">
        <f>B124/$B$163</f>
        <v>0.66472914061707955</v>
      </c>
    </row>
    <row r="125" spans="1:7" x14ac:dyDescent="0.25">
      <c r="A125" s="180" t="s">
        <v>17</v>
      </c>
      <c r="B125" s="181">
        <v>2778</v>
      </c>
      <c r="C125" s="5">
        <f t="shared" ref="C125:C162" si="9">B125/$B$163</f>
        <v>4.6939947957149133E-2</v>
      </c>
    </row>
    <row r="126" spans="1:7" x14ac:dyDescent="0.25">
      <c r="A126" s="180" t="s">
        <v>14</v>
      </c>
      <c r="B126" s="181">
        <v>1849</v>
      </c>
      <c r="C126" s="5">
        <f t="shared" si="9"/>
        <v>3.1242607549592783E-2</v>
      </c>
    </row>
    <row r="127" spans="1:7" x14ac:dyDescent="0.25">
      <c r="A127" s="180" t="s">
        <v>18</v>
      </c>
      <c r="B127" s="181">
        <v>1589</v>
      </c>
      <c r="C127" s="5">
        <f t="shared" si="9"/>
        <v>2.6849379879017268E-2</v>
      </c>
    </row>
    <row r="128" spans="1:7" x14ac:dyDescent="0.25">
      <c r="A128" s="180" t="s">
        <v>398</v>
      </c>
      <c r="B128" s="181">
        <v>1466</v>
      </c>
      <c r="C128" s="5">
        <f t="shared" si="9"/>
        <v>2.4771045250245007E-2</v>
      </c>
    </row>
    <row r="129" spans="1:3" x14ac:dyDescent="0.25">
      <c r="A129" s="180" t="s">
        <v>19</v>
      </c>
      <c r="B129" s="181">
        <v>1320</v>
      </c>
      <c r="C129" s="5">
        <f t="shared" si="9"/>
        <v>2.2304078942921836E-2</v>
      </c>
    </row>
    <row r="130" spans="1:3" x14ac:dyDescent="0.25">
      <c r="A130" s="180" t="s">
        <v>25</v>
      </c>
      <c r="B130" s="181">
        <v>1155</v>
      </c>
      <c r="C130" s="5">
        <f t="shared" si="9"/>
        <v>1.9516069075056604E-2</v>
      </c>
    </row>
    <row r="131" spans="1:3" x14ac:dyDescent="0.25">
      <c r="A131" s="180" t="s">
        <v>31</v>
      </c>
      <c r="B131" s="181">
        <v>740</v>
      </c>
      <c r="C131" s="5">
        <f t="shared" si="9"/>
        <v>1.2503801831637998E-2</v>
      </c>
    </row>
    <row r="132" spans="1:3" x14ac:dyDescent="0.25">
      <c r="A132" s="180" t="s">
        <v>23</v>
      </c>
      <c r="B132" s="181">
        <v>518</v>
      </c>
      <c r="C132" s="5">
        <f t="shared" si="9"/>
        <v>8.7526612821465979E-3</v>
      </c>
    </row>
    <row r="133" spans="1:3" x14ac:dyDescent="0.25">
      <c r="A133" s="180" t="s">
        <v>144</v>
      </c>
      <c r="B133" s="181">
        <v>479</v>
      </c>
      <c r="C133" s="5">
        <f t="shared" si="9"/>
        <v>8.0936771315602719E-3</v>
      </c>
    </row>
    <row r="134" spans="1:3" x14ac:dyDescent="0.25">
      <c r="A134" s="180" t="s">
        <v>28</v>
      </c>
      <c r="B134" s="181">
        <f>360+98</f>
        <v>458</v>
      </c>
      <c r="C134" s="5">
        <f t="shared" si="9"/>
        <v>7.7388395120137881E-3</v>
      </c>
    </row>
    <row r="135" spans="1:3" x14ac:dyDescent="0.25">
      <c r="A135" s="180" t="s">
        <v>20</v>
      </c>
      <c r="B135" s="181">
        <v>398</v>
      </c>
      <c r="C135" s="5">
        <f t="shared" si="9"/>
        <v>6.7250177418809775E-3</v>
      </c>
    </row>
    <row r="136" spans="1:3" x14ac:dyDescent="0.25">
      <c r="A136" s="180" t="s">
        <v>269</v>
      </c>
      <c r="B136" s="181">
        <f>289+99</f>
        <v>388</v>
      </c>
      <c r="C136" s="5">
        <f t="shared" si="9"/>
        <v>6.5560474468588422E-3</v>
      </c>
    </row>
    <row r="137" spans="1:3" x14ac:dyDescent="0.25">
      <c r="A137" s="180" t="s">
        <v>145</v>
      </c>
      <c r="B137" s="181">
        <f>246+57</f>
        <v>303</v>
      </c>
      <c r="C137" s="5">
        <f t="shared" si="9"/>
        <v>5.1197999391706939E-3</v>
      </c>
    </row>
    <row r="138" spans="1:3" x14ac:dyDescent="0.25">
      <c r="A138" s="180" t="s">
        <v>142</v>
      </c>
      <c r="B138" s="181">
        <v>301</v>
      </c>
      <c r="C138" s="5">
        <f t="shared" si="9"/>
        <v>5.0860058801662665E-3</v>
      </c>
    </row>
    <row r="139" spans="1:3" x14ac:dyDescent="0.25">
      <c r="A139" s="180" t="s">
        <v>16</v>
      </c>
      <c r="B139" s="181">
        <v>296</v>
      </c>
      <c r="C139" s="5">
        <f t="shared" si="9"/>
        <v>5.0015207326551993E-3</v>
      </c>
    </row>
    <row r="140" spans="1:3" x14ac:dyDescent="0.25">
      <c r="A140" s="180" t="s">
        <v>146</v>
      </c>
      <c r="B140" s="181">
        <v>246</v>
      </c>
      <c r="C140" s="5">
        <f t="shared" si="9"/>
        <v>4.1566692575445239E-3</v>
      </c>
    </row>
    <row r="141" spans="1:3" x14ac:dyDescent="0.25">
      <c r="A141" s="180" t="s">
        <v>29</v>
      </c>
      <c r="B141" s="181">
        <f>31+106+57</f>
        <v>194</v>
      </c>
      <c r="C141" s="5">
        <f t="shared" si="9"/>
        <v>3.2780237234294211E-3</v>
      </c>
    </row>
    <row r="142" spans="1:3" x14ac:dyDescent="0.25">
      <c r="A142" s="180" t="s">
        <v>143</v>
      </c>
      <c r="B142" s="181">
        <f>169+22</f>
        <v>191</v>
      </c>
      <c r="C142" s="5">
        <f t="shared" si="9"/>
        <v>3.2273326349227804E-3</v>
      </c>
    </row>
    <row r="143" spans="1:3" x14ac:dyDescent="0.25">
      <c r="A143" s="180" t="s">
        <v>32</v>
      </c>
      <c r="B143" s="181">
        <v>179</v>
      </c>
      <c r="C143" s="5">
        <f t="shared" si="9"/>
        <v>3.0245682808962187E-3</v>
      </c>
    </row>
    <row r="144" spans="1:3" x14ac:dyDescent="0.25">
      <c r="A144" s="180" t="s">
        <v>190</v>
      </c>
      <c r="B144" s="181">
        <v>165</v>
      </c>
      <c r="C144" s="5">
        <f t="shared" si="9"/>
        <v>2.7880098678652295E-3</v>
      </c>
    </row>
    <row r="145" spans="1:3" x14ac:dyDescent="0.25">
      <c r="A145" s="180" t="s">
        <v>242</v>
      </c>
      <c r="B145" s="181">
        <v>157</v>
      </c>
      <c r="C145" s="5">
        <f t="shared" si="9"/>
        <v>2.6528336318475212E-3</v>
      </c>
    </row>
    <row r="146" spans="1:3" x14ac:dyDescent="0.25">
      <c r="A146" s="180" t="s">
        <v>399</v>
      </c>
      <c r="B146" s="181">
        <f>108+44</f>
        <v>152</v>
      </c>
      <c r="C146" s="5">
        <f t="shared" si="9"/>
        <v>2.5683484843364536E-3</v>
      </c>
    </row>
    <row r="147" spans="1:3" x14ac:dyDescent="0.25">
      <c r="A147" s="180" t="s">
        <v>147</v>
      </c>
      <c r="B147" s="181">
        <v>142</v>
      </c>
      <c r="C147" s="5">
        <f t="shared" si="9"/>
        <v>2.3993781893143187E-3</v>
      </c>
    </row>
    <row r="148" spans="1:3" x14ac:dyDescent="0.25">
      <c r="A148" s="180" t="s">
        <v>26</v>
      </c>
      <c r="B148" s="181">
        <v>134</v>
      </c>
      <c r="C148" s="5">
        <f t="shared" si="9"/>
        <v>2.2642019532966105E-3</v>
      </c>
    </row>
    <row r="149" spans="1:3" x14ac:dyDescent="0.25">
      <c r="A149" s="180" t="s">
        <v>141</v>
      </c>
      <c r="B149" s="181">
        <v>134</v>
      </c>
      <c r="C149" s="5">
        <f t="shared" si="9"/>
        <v>2.2642019532966105E-3</v>
      </c>
    </row>
    <row r="150" spans="1:3" x14ac:dyDescent="0.25">
      <c r="A150" s="180" t="s">
        <v>268</v>
      </c>
      <c r="B150" s="181">
        <v>126</v>
      </c>
      <c r="C150" s="5">
        <f t="shared" si="9"/>
        <v>2.1290257172789022E-3</v>
      </c>
    </row>
    <row r="151" spans="1:3" x14ac:dyDescent="0.25">
      <c r="A151" s="180" t="s">
        <v>30</v>
      </c>
      <c r="B151" s="181">
        <v>113</v>
      </c>
      <c r="C151" s="5">
        <f t="shared" si="9"/>
        <v>1.9093643337501267E-3</v>
      </c>
    </row>
    <row r="152" spans="1:3" x14ac:dyDescent="0.25">
      <c r="A152" s="180" t="s">
        <v>24</v>
      </c>
      <c r="B152" s="181">
        <v>93</v>
      </c>
      <c r="C152" s="5">
        <f t="shared" si="9"/>
        <v>1.5714237437058564E-3</v>
      </c>
    </row>
    <row r="153" spans="1:3" x14ac:dyDescent="0.25">
      <c r="A153" s="180" t="s">
        <v>281</v>
      </c>
      <c r="B153" s="181">
        <v>92</v>
      </c>
      <c r="C153" s="5">
        <f t="shared" si="9"/>
        <v>1.5545267142036429E-3</v>
      </c>
    </row>
    <row r="154" spans="1:3" x14ac:dyDescent="0.25">
      <c r="A154" s="180" t="s">
        <v>244</v>
      </c>
      <c r="B154" s="181">
        <v>89</v>
      </c>
      <c r="C154" s="5">
        <f t="shared" si="9"/>
        <v>1.5038356256970025E-3</v>
      </c>
    </row>
    <row r="155" spans="1:3" x14ac:dyDescent="0.25">
      <c r="A155" s="180" t="s">
        <v>243</v>
      </c>
      <c r="B155" s="181">
        <v>84</v>
      </c>
      <c r="C155" s="5">
        <f t="shared" si="9"/>
        <v>1.4193504781859349E-3</v>
      </c>
    </row>
    <row r="156" spans="1:3" x14ac:dyDescent="0.25">
      <c r="A156" s="180" t="s">
        <v>221</v>
      </c>
      <c r="B156" s="181">
        <v>58</v>
      </c>
      <c r="C156" s="5">
        <f t="shared" si="9"/>
        <v>9.8002771112838368E-4</v>
      </c>
    </row>
    <row r="157" spans="1:3" x14ac:dyDescent="0.25">
      <c r="A157" s="180" t="s">
        <v>392</v>
      </c>
      <c r="B157" s="181">
        <v>41</v>
      </c>
      <c r="C157" s="5">
        <f t="shared" si="9"/>
        <v>6.9277820959075395E-4</v>
      </c>
    </row>
    <row r="158" spans="1:3" x14ac:dyDescent="0.25">
      <c r="A158" s="180" t="s">
        <v>393</v>
      </c>
      <c r="B158" s="181">
        <v>24</v>
      </c>
      <c r="C158" s="5">
        <f t="shared" si="9"/>
        <v>4.0552870805312427E-4</v>
      </c>
    </row>
    <row r="159" spans="1:3" x14ac:dyDescent="0.25">
      <c r="A159" s="180" t="s">
        <v>394</v>
      </c>
      <c r="B159" s="181">
        <v>17</v>
      </c>
      <c r="C159" s="5">
        <f t="shared" si="9"/>
        <v>2.8724950153762968E-4</v>
      </c>
    </row>
    <row r="160" spans="1:3" x14ac:dyDescent="0.25">
      <c r="A160" s="180" t="s">
        <v>63</v>
      </c>
      <c r="B160" s="181">
        <v>5</v>
      </c>
      <c r="C160" s="5">
        <f t="shared" si="9"/>
        <v>8.4485147511067558E-5</v>
      </c>
    </row>
    <row r="161" spans="1:3" x14ac:dyDescent="0.25">
      <c r="A161" s="180" t="s">
        <v>395</v>
      </c>
      <c r="B161" s="181">
        <v>3</v>
      </c>
      <c r="C161" s="5">
        <f t="shared" si="9"/>
        <v>5.0691088506640533E-5</v>
      </c>
    </row>
    <row r="162" spans="1:3" x14ac:dyDescent="0.25">
      <c r="A162" s="136" t="s">
        <v>33</v>
      </c>
      <c r="B162" s="78">
        <v>3365</v>
      </c>
      <c r="C162" s="15">
        <f t="shared" si="9"/>
        <v>5.6858504274948464E-2</v>
      </c>
    </row>
    <row r="163" spans="1:3" ht="15.75" thickBot="1" x14ac:dyDescent="0.3">
      <c r="A163" s="183" t="s">
        <v>5</v>
      </c>
      <c r="B163" s="184">
        <f>SUM(B124:B162)</f>
        <v>59182</v>
      </c>
      <c r="C163" s="2"/>
    </row>
  </sheetData>
  <mergeCells count="22">
    <mergeCell ref="A122:C122"/>
    <mergeCell ref="E34:G34"/>
    <mergeCell ref="A35:C35"/>
    <mergeCell ref="E40:G40"/>
    <mergeCell ref="A41:C41"/>
    <mergeCell ref="A47:C47"/>
    <mergeCell ref="A53:C53"/>
    <mergeCell ref="E83:G83"/>
    <mergeCell ref="I5:J5"/>
    <mergeCell ref="A12:C12"/>
    <mergeCell ref="E21:G21"/>
    <mergeCell ref="A64:C64"/>
    <mergeCell ref="A75:C75"/>
    <mergeCell ref="A24:C24"/>
    <mergeCell ref="E24:G24"/>
    <mergeCell ref="E4:G4"/>
    <mergeCell ref="E5:G5"/>
    <mergeCell ref="A1:F1"/>
    <mergeCell ref="A2:C2"/>
    <mergeCell ref="E2:G2"/>
    <mergeCell ref="A3:C3"/>
    <mergeCell ref="E3:G3"/>
  </mergeCells>
  <printOptions gridLines="1"/>
  <pageMargins left="0.25" right="0.25" top="0.25" bottom="0.25" header="0.3" footer="0.3"/>
  <pageSetup scale="70" fitToHeight="0"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40"/>
  <sheetViews>
    <sheetView topLeftCell="A45" workbookViewId="0">
      <selection activeCell="F36" sqref="F36"/>
    </sheetView>
  </sheetViews>
  <sheetFormatPr defaultColWidth="8.85546875" defaultRowHeight="15" x14ac:dyDescent="0.25"/>
  <cols>
    <col min="1" max="1" width="24.7109375" style="30" customWidth="1"/>
    <col min="2" max="2" width="11.28515625" style="30" customWidth="1"/>
    <col min="3" max="3" width="21.140625" style="30" customWidth="1"/>
    <col min="4" max="4" width="26.28515625" style="30" customWidth="1"/>
    <col min="5" max="5" width="32.85546875" style="30" customWidth="1"/>
    <col min="6" max="6" width="18.42578125" style="30" customWidth="1"/>
    <col min="7" max="7" width="20.140625" style="30" customWidth="1"/>
    <col min="8" max="8" width="8.85546875" style="30"/>
    <col min="9" max="9" width="33.85546875" style="30" bestFit="1" customWidth="1"/>
    <col min="10" max="10" width="18.42578125" style="30" bestFit="1" customWidth="1"/>
    <col min="11" max="16384" width="8.85546875" style="30"/>
  </cols>
  <sheetData>
    <row r="1" spans="1:10" ht="21" x14ac:dyDescent="0.35">
      <c r="A1" s="151" t="s">
        <v>220</v>
      </c>
      <c r="B1" s="151"/>
      <c r="C1" s="151"/>
      <c r="D1" s="151"/>
      <c r="E1" s="151"/>
      <c r="F1" s="151"/>
    </row>
    <row r="2" spans="1:10" ht="21" x14ac:dyDescent="0.35">
      <c r="A2" s="38" t="s">
        <v>153</v>
      </c>
      <c r="B2" s="38"/>
      <c r="F2" s="93"/>
    </row>
    <row r="3" spans="1:10" ht="21" x14ac:dyDescent="0.35">
      <c r="A3" s="166" t="s">
        <v>154</v>
      </c>
      <c r="B3" s="166"/>
      <c r="C3" s="166"/>
      <c r="D3" s="166"/>
      <c r="F3" s="93"/>
    </row>
    <row r="4" spans="1:10" ht="15.75" thickBot="1" x14ac:dyDescent="0.3"/>
    <row r="5" spans="1:10" ht="18" thickBot="1" x14ac:dyDescent="0.35">
      <c r="A5" s="141" t="s">
        <v>34</v>
      </c>
      <c r="B5" s="142"/>
      <c r="C5" s="143"/>
      <c r="E5" s="90" t="s">
        <v>149</v>
      </c>
      <c r="F5" s="91"/>
      <c r="G5" s="92"/>
    </row>
    <row r="6" spans="1:10" x14ac:dyDescent="0.25">
      <c r="A6" s="12" t="s">
        <v>0</v>
      </c>
      <c r="B6" s="4" t="s">
        <v>1</v>
      </c>
      <c r="C6" s="11" t="s">
        <v>2</v>
      </c>
      <c r="E6" s="12" t="s">
        <v>54</v>
      </c>
      <c r="F6" s="4" t="s">
        <v>1</v>
      </c>
      <c r="G6" s="11" t="s">
        <v>2</v>
      </c>
    </row>
    <row r="7" spans="1:10" ht="15.75" thickBot="1" x14ac:dyDescent="0.3">
      <c r="A7" s="32" t="s">
        <v>3</v>
      </c>
      <c r="B7" s="6">
        <v>108551</v>
      </c>
      <c r="C7" s="5">
        <f>B7/$B$9</f>
        <v>0.97630097314410091</v>
      </c>
      <c r="E7" s="32" t="s">
        <v>55</v>
      </c>
      <c r="F7" s="6">
        <v>48604</v>
      </c>
      <c r="G7" s="5">
        <f>F7/$F$9</f>
        <v>0.98832811419740529</v>
      </c>
    </row>
    <row r="8" spans="1:10" ht="18" thickBot="1" x14ac:dyDescent="0.35">
      <c r="A8" s="13" t="s">
        <v>4</v>
      </c>
      <c r="B8" s="14">
        <v>2635</v>
      </c>
      <c r="C8" s="15">
        <f>B8/$B$9</f>
        <v>2.3699026855899124E-2</v>
      </c>
      <c r="E8" s="13" t="s">
        <v>58</v>
      </c>
      <c r="F8" s="14">
        <v>574</v>
      </c>
      <c r="G8" s="15">
        <f>F8/$F$9</f>
        <v>1.1671885802594656E-2</v>
      </c>
      <c r="I8" s="141" t="s">
        <v>62</v>
      </c>
      <c r="J8" s="143"/>
    </row>
    <row r="9" spans="1:10" ht="15.75" thickBot="1" x14ac:dyDescent="0.3">
      <c r="A9" s="33" t="s">
        <v>5</v>
      </c>
      <c r="B9" s="3">
        <f>SUM(B7:B8)</f>
        <v>111186</v>
      </c>
      <c r="C9" s="2"/>
      <c r="E9" s="33" t="s">
        <v>5</v>
      </c>
      <c r="F9" s="3">
        <f>SUM(F7:F8)</f>
        <v>49178</v>
      </c>
      <c r="G9" s="2"/>
      <c r="I9" s="17" t="s">
        <v>219</v>
      </c>
      <c r="J9" s="29" t="s">
        <v>218</v>
      </c>
    </row>
    <row r="10" spans="1:10" x14ac:dyDescent="0.25">
      <c r="A10" s="30" t="s">
        <v>204</v>
      </c>
      <c r="E10" s="30" t="s">
        <v>166</v>
      </c>
      <c r="F10" s="30" t="s">
        <v>166</v>
      </c>
      <c r="I10" s="32" t="s">
        <v>217</v>
      </c>
      <c r="J10" s="29" t="s">
        <v>216</v>
      </c>
    </row>
    <row r="11" spans="1:10" ht="15.75" thickBot="1" x14ac:dyDescent="0.3">
      <c r="I11" s="32" t="s">
        <v>215</v>
      </c>
      <c r="J11" s="29"/>
    </row>
    <row r="12" spans="1:10" ht="35.25" thickBot="1" x14ac:dyDescent="0.35">
      <c r="A12" s="141" t="s">
        <v>35</v>
      </c>
      <c r="B12" s="142"/>
      <c r="C12" s="143"/>
      <c r="E12" s="95" t="s">
        <v>56</v>
      </c>
      <c r="F12" s="96"/>
      <c r="G12" s="97"/>
      <c r="I12" s="32" t="s">
        <v>214</v>
      </c>
      <c r="J12" s="29"/>
    </row>
    <row r="13" spans="1:10" x14ac:dyDescent="0.25">
      <c r="A13" s="12" t="s">
        <v>6</v>
      </c>
      <c r="B13" s="4" t="s">
        <v>7</v>
      </c>
      <c r="C13" s="11" t="s">
        <v>2</v>
      </c>
      <c r="E13" s="12" t="s">
        <v>6</v>
      </c>
      <c r="F13" s="4" t="s">
        <v>7</v>
      </c>
      <c r="G13" s="11" t="s">
        <v>2</v>
      </c>
      <c r="I13" s="32" t="s">
        <v>213</v>
      </c>
      <c r="J13" s="29"/>
    </row>
    <row r="14" spans="1:10" x14ac:dyDescent="0.25">
      <c r="A14" s="32" t="s">
        <v>36</v>
      </c>
      <c r="B14" s="6">
        <v>13520</v>
      </c>
      <c r="C14" s="5">
        <f t="shared" ref="C14:C20" si="0">B14/$B$21</f>
        <v>0.12159804291907254</v>
      </c>
      <c r="E14" s="32" t="s">
        <v>36</v>
      </c>
      <c r="F14" s="6">
        <v>2756</v>
      </c>
      <c r="G14" s="5">
        <f t="shared" ref="G14:G19" si="1">F14/$F$20</f>
        <v>9.6485086122391817E-2</v>
      </c>
      <c r="I14" s="32" t="s">
        <v>212</v>
      </c>
      <c r="J14" s="29"/>
    </row>
    <row r="15" spans="1:10" x14ac:dyDescent="0.25">
      <c r="A15" s="32" t="s">
        <v>37</v>
      </c>
      <c r="B15" s="6">
        <v>18589</v>
      </c>
      <c r="C15" s="5">
        <f t="shared" si="0"/>
        <v>0.16718831507563903</v>
      </c>
      <c r="E15" s="32" t="s">
        <v>37</v>
      </c>
      <c r="F15" s="6">
        <v>4236</v>
      </c>
      <c r="G15" s="5">
        <f t="shared" si="1"/>
        <v>0.14829855762498251</v>
      </c>
      <c r="I15" s="32" t="s">
        <v>211</v>
      </c>
      <c r="J15" s="29"/>
    </row>
    <row r="16" spans="1:10" x14ac:dyDescent="0.25">
      <c r="A16" s="32" t="s">
        <v>38</v>
      </c>
      <c r="B16" s="6">
        <v>19399</v>
      </c>
      <c r="C16" s="5">
        <f t="shared" si="0"/>
        <v>0.17447340492508048</v>
      </c>
      <c r="E16" s="32" t="s">
        <v>38</v>
      </c>
      <c r="F16" s="6">
        <v>4892</v>
      </c>
      <c r="G16" s="5">
        <f t="shared" si="1"/>
        <v>0.17126452877748213</v>
      </c>
      <c r="I16" s="32" t="s">
        <v>210</v>
      </c>
      <c r="J16" s="29"/>
    </row>
    <row r="17" spans="1:60" x14ac:dyDescent="0.25">
      <c r="A17" s="32" t="s">
        <v>39</v>
      </c>
      <c r="B17" s="6">
        <v>17075</v>
      </c>
      <c r="C17" s="5">
        <f t="shared" si="0"/>
        <v>0.15357149281384347</v>
      </c>
      <c r="E17" s="32" t="s">
        <v>39</v>
      </c>
      <c r="F17" s="6">
        <v>4827</v>
      </c>
      <c r="G17" s="5">
        <f t="shared" si="1"/>
        <v>0.16898893712365215</v>
      </c>
      <c r="I17" s="32" t="s">
        <v>209</v>
      </c>
      <c r="J17" s="29"/>
    </row>
    <row r="18" spans="1:60" x14ac:dyDescent="0.25">
      <c r="A18" s="32" t="s">
        <v>40</v>
      </c>
      <c r="B18" s="6">
        <v>11511</v>
      </c>
      <c r="C18" s="5">
        <f t="shared" si="0"/>
        <v>0.10352922130484053</v>
      </c>
      <c r="E18" s="32" t="s">
        <v>40</v>
      </c>
      <c r="F18" s="6">
        <v>3498</v>
      </c>
      <c r="G18" s="5">
        <f t="shared" si="1"/>
        <v>0.12246184007842038</v>
      </c>
      <c r="I18" s="32" t="s">
        <v>208</v>
      </c>
      <c r="J18" s="29"/>
    </row>
    <row r="19" spans="1:60" x14ac:dyDescent="0.25">
      <c r="A19" s="32" t="s">
        <v>8</v>
      </c>
      <c r="B19" s="6">
        <v>25207</v>
      </c>
      <c r="C19" s="5">
        <f t="shared" si="0"/>
        <v>0.22671019732700159</v>
      </c>
      <c r="E19" s="13" t="s">
        <v>8</v>
      </c>
      <c r="F19" s="14">
        <v>8355</v>
      </c>
      <c r="G19" s="15">
        <f t="shared" si="1"/>
        <v>0.29250105027307099</v>
      </c>
      <c r="I19" s="32" t="s">
        <v>207</v>
      </c>
      <c r="J19" s="29"/>
    </row>
    <row r="20" spans="1:60" ht="15.75" thickBot="1" x14ac:dyDescent="0.3">
      <c r="A20" s="13" t="s">
        <v>9</v>
      </c>
      <c r="B20" s="14">
        <v>5885</v>
      </c>
      <c r="C20" s="15">
        <f t="shared" si="0"/>
        <v>5.292932563452233E-2</v>
      </c>
      <c r="E20" s="33" t="s">
        <v>5</v>
      </c>
      <c r="F20" s="3">
        <f>SUM(F14:F19)</f>
        <v>28564</v>
      </c>
      <c r="G20" s="2"/>
      <c r="I20" s="32" t="s">
        <v>206</v>
      </c>
      <c r="J20" s="29"/>
    </row>
    <row r="21" spans="1:60" ht="15.75" thickBot="1" x14ac:dyDescent="0.3">
      <c r="A21" s="33" t="s">
        <v>5</v>
      </c>
      <c r="B21" s="3">
        <f>SUM(B14:B20)</f>
        <v>111186</v>
      </c>
      <c r="C21" s="2"/>
      <c r="E21" s="30" t="s">
        <v>158</v>
      </c>
      <c r="I21" s="32" t="s">
        <v>205</v>
      </c>
      <c r="J21" s="29"/>
    </row>
    <row r="22" spans="1:60" x14ac:dyDescent="0.25">
      <c r="A22" s="30" t="s">
        <v>204</v>
      </c>
      <c r="B22" s="6"/>
      <c r="C22" s="37"/>
      <c r="I22" s="32" t="s">
        <v>203</v>
      </c>
      <c r="J22" s="29"/>
    </row>
    <row r="23" spans="1:60" ht="15.75" thickBot="1" x14ac:dyDescent="0.3">
      <c r="I23" s="32" t="s">
        <v>202</v>
      </c>
      <c r="J23" s="29"/>
    </row>
    <row r="24" spans="1:60" ht="52.5" thickBot="1" x14ac:dyDescent="0.35">
      <c r="A24" s="141" t="s">
        <v>10</v>
      </c>
      <c r="B24" s="142"/>
      <c r="C24" s="143"/>
      <c r="E24" s="95" t="s">
        <v>57</v>
      </c>
      <c r="F24" s="96"/>
      <c r="G24" s="97"/>
      <c r="I24" s="32" t="s">
        <v>201</v>
      </c>
      <c r="J24" s="29"/>
    </row>
    <row r="25" spans="1:60" x14ac:dyDescent="0.25">
      <c r="A25" s="12" t="s">
        <v>6</v>
      </c>
      <c r="B25" s="4" t="s">
        <v>7</v>
      </c>
      <c r="C25" s="11" t="s">
        <v>2</v>
      </c>
      <c r="E25" s="12" t="s">
        <v>6</v>
      </c>
      <c r="F25" s="4" t="s">
        <v>7</v>
      </c>
      <c r="G25" s="11" t="s">
        <v>2</v>
      </c>
      <c r="I25" s="32" t="s">
        <v>200</v>
      </c>
      <c r="J25" s="29"/>
    </row>
    <row r="26" spans="1:60" x14ac:dyDescent="0.25">
      <c r="A26" s="32" t="s">
        <v>36</v>
      </c>
      <c r="B26" s="6">
        <v>390</v>
      </c>
      <c r="C26" s="5">
        <f t="shared" ref="C26:C32" si="2">B26/$B$33</f>
        <v>0.14800759013282733</v>
      </c>
      <c r="E26" s="32" t="s">
        <v>36</v>
      </c>
      <c r="F26" s="6">
        <v>30</v>
      </c>
      <c r="G26" s="5">
        <f>F26/$F$32</f>
        <v>0.1214574898785425</v>
      </c>
      <c r="I26" s="32" t="s">
        <v>199</v>
      </c>
      <c r="J26" s="29"/>
    </row>
    <row r="27" spans="1:60" x14ac:dyDescent="0.25">
      <c r="A27" s="32" t="s">
        <v>37</v>
      </c>
      <c r="B27" s="6">
        <v>945</v>
      </c>
      <c r="C27" s="5">
        <f t="shared" si="2"/>
        <v>0.3586337760910816</v>
      </c>
      <c r="E27" s="32" t="s">
        <v>37</v>
      </c>
      <c r="F27" s="6">
        <v>102</v>
      </c>
      <c r="G27" s="5">
        <f>F27/$F$32</f>
        <v>0.41295546558704455</v>
      </c>
      <c r="I27" s="32" t="s">
        <v>198</v>
      </c>
      <c r="J27" s="29"/>
    </row>
    <row r="28" spans="1:60" x14ac:dyDescent="0.25">
      <c r="A28" s="32" t="s">
        <v>38</v>
      </c>
      <c r="B28" s="6">
        <v>647</v>
      </c>
      <c r="C28" s="5">
        <f t="shared" si="2"/>
        <v>0.24554079696394687</v>
      </c>
      <c r="E28" s="32" t="s">
        <v>38</v>
      </c>
      <c r="F28" s="6">
        <v>60</v>
      </c>
      <c r="G28" s="5">
        <f>F28/$F$32</f>
        <v>0.24291497975708501</v>
      </c>
      <c r="I28" s="32" t="s">
        <v>197</v>
      </c>
      <c r="J28" s="29"/>
    </row>
    <row r="29" spans="1:60" x14ac:dyDescent="0.25">
      <c r="A29" s="32" t="s">
        <v>39</v>
      </c>
      <c r="B29" s="6">
        <v>180</v>
      </c>
      <c r="C29" s="5">
        <f t="shared" si="2"/>
        <v>6.8311195445920306E-2</v>
      </c>
      <c r="E29" s="32" t="s">
        <v>39</v>
      </c>
      <c r="F29" s="6">
        <v>13</v>
      </c>
      <c r="G29" s="5">
        <f>F29/$F$32</f>
        <v>5.2631578947368418E-2</v>
      </c>
      <c r="I29" s="32" t="s">
        <v>196</v>
      </c>
      <c r="J29" s="29"/>
    </row>
    <row r="30" spans="1:60" x14ac:dyDescent="0.25">
      <c r="A30" s="32" t="s">
        <v>40</v>
      </c>
      <c r="B30" s="6">
        <v>294</v>
      </c>
      <c r="C30" s="5">
        <f t="shared" si="2"/>
        <v>0.11157495256166983</v>
      </c>
      <c r="E30" s="32" t="s">
        <v>40</v>
      </c>
      <c r="F30" s="6">
        <v>20</v>
      </c>
      <c r="G30" s="5">
        <f>F30/$F$32</f>
        <v>8.0971659919028341E-2</v>
      </c>
      <c r="I30" s="32" t="s">
        <v>195</v>
      </c>
      <c r="J30" s="29"/>
      <c r="BH30" s="112"/>
    </row>
    <row r="31" spans="1:60" ht="18" customHeight="1" x14ac:dyDescent="0.25">
      <c r="A31" s="32" t="s">
        <v>8</v>
      </c>
      <c r="B31" s="6">
        <v>123</v>
      </c>
      <c r="C31" s="5">
        <f t="shared" si="2"/>
        <v>4.6679316888045538E-2</v>
      </c>
      <c r="E31" s="13" t="s">
        <v>8</v>
      </c>
      <c r="F31" s="14">
        <v>22</v>
      </c>
      <c r="G31" s="15">
        <f>F31/$F$32</f>
        <v>8.9068825910931168E-2</v>
      </c>
      <c r="I31" s="32" t="s">
        <v>194</v>
      </c>
      <c r="J31" s="29"/>
      <c r="BH31" s="112"/>
    </row>
    <row r="32" spans="1:60" ht="15.75" thickBot="1" x14ac:dyDescent="0.3">
      <c r="A32" s="13" t="s">
        <v>9</v>
      </c>
      <c r="B32" s="14">
        <v>56</v>
      </c>
      <c r="C32" s="15">
        <f t="shared" si="2"/>
        <v>2.1252371916508538E-2</v>
      </c>
      <c r="E32" s="33" t="s">
        <v>5</v>
      </c>
      <c r="F32" s="3">
        <f>SUM(F26:F31)</f>
        <v>247</v>
      </c>
      <c r="G32" s="2"/>
      <c r="I32" s="32" t="s">
        <v>193</v>
      </c>
      <c r="J32" s="29"/>
      <c r="BH32" s="112"/>
    </row>
    <row r="33" spans="1:60" ht="15.75" thickBot="1" x14ac:dyDescent="0.3">
      <c r="A33" s="33" t="s">
        <v>5</v>
      </c>
      <c r="B33" s="3">
        <f>SUM(B26:B32)</f>
        <v>2635</v>
      </c>
      <c r="C33" s="2"/>
      <c r="I33" s="32" t="s">
        <v>192</v>
      </c>
      <c r="J33" s="29"/>
      <c r="BH33" s="112"/>
    </row>
    <row r="34" spans="1:60" ht="18" customHeight="1" thickBot="1" x14ac:dyDescent="0.35">
      <c r="E34" s="95" t="s">
        <v>59</v>
      </c>
      <c r="F34" s="96"/>
      <c r="G34" s="97"/>
      <c r="I34" s="33" t="s">
        <v>191</v>
      </c>
      <c r="J34" s="2"/>
      <c r="BH34" s="112"/>
    </row>
    <row r="35" spans="1:60" ht="33.75" customHeight="1" thickBot="1" x14ac:dyDescent="0.35">
      <c r="A35" s="163" t="s">
        <v>167</v>
      </c>
      <c r="B35" s="164"/>
      <c r="C35" s="165"/>
      <c r="E35" s="12" t="s">
        <v>6</v>
      </c>
      <c r="F35" s="4" t="s">
        <v>7</v>
      </c>
      <c r="G35" s="11" t="s">
        <v>2</v>
      </c>
      <c r="BH35" s="112"/>
    </row>
    <row r="36" spans="1:60" x14ac:dyDescent="0.25">
      <c r="A36" s="12" t="s">
        <v>0</v>
      </c>
      <c r="B36" s="4" t="s">
        <v>1</v>
      </c>
      <c r="C36" s="11" t="s">
        <v>2</v>
      </c>
      <c r="E36" s="32" t="s">
        <v>36</v>
      </c>
      <c r="F36" s="6">
        <f>F26</f>
        <v>30</v>
      </c>
      <c r="G36" s="5">
        <f>F36/$F$38</f>
        <v>0.22727272727272727</v>
      </c>
    </row>
    <row r="37" spans="1:60" x14ac:dyDescent="0.25">
      <c r="A37" s="32" t="s">
        <v>3</v>
      </c>
      <c r="B37" s="6">
        <v>13130</v>
      </c>
      <c r="C37" s="5">
        <v>0.97099999999999997</v>
      </c>
      <c r="E37" s="13" t="s">
        <v>37</v>
      </c>
      <c r="F37" s="14">
        <f>F27</f>
        <v>102</v>
      </c>
      <c r="G37" s="15">
        <f>F37/$F$38</f>
        <v>0.77272727272727271</v>
      </c>
    </row>
    <row r="38" spans="1:60" ht="15.75" thickBot="1" x14ac:dyDescent="0.3">
      <c r="A38" s="13" t="s">
        <v>4</v>
      </c>
      <c r="B38" s="14">
        <v>390</v>
      </c>
      <c r="C38" s="15">
        <v>2.9000000000000001E-2</v>
      </c>
      <c r="E38" s="33" t="s">
        <v>5</v>
      </c>
      <c r="F38" s="3">
        <f>SUM(F36:F37)</f>
        <v>132</v>
      </c>
      <c r="G38" s="2"/>
    </row>
    <row r="39" spans="1:60" ht="15.75" thickBot="1" x14ac:dyDescent="0.3">
      <c r="A39" s="33" t="s">
        <v>5</v>
      </c>
      <c r="B39" s="3">
        <v>13520</v>
      </c>
      <c r="C39" s="36"/>
    </row>
    <row r="40" spans="1:60" ht="52.5" thickBot="1" x14ac:dyDescent="0.35">
      <c r="E40" s="95" t="s">
        <v>60</v>
      </c>
      <c r="F40" s="96"/>
      <c r="G40" s="97"/>
    </row>
    <row r="41" spans="1:60" ht="18" thickBot="1" x14ac:dyDescent="0.35">
      <c r="A41" s="163" t="s">
        <v>171</v>
      </c>
      <c r="B41" s="164"/>
      <c r="C41" s="165"/>
      <c r="E41" s="12" t="s">
        <v>12</v>
      </c>
      <c r="F41" s="4" t="s">
        <v>1</v>
      </c>
      <c r="G41" s="11" t="s">
        <v>2</v>
      </c>
      <c r="BH41" s="112"/>
    </row>
    <row r="42" spans="1:60" x14ac:dyDescent="0.25">
      <c r="A42" s="12" t="s">
        <v>0</v>
      </c>
      <c r="B42" s="4" t="s">
        <v>1</v>
      </c>
      <c r="C42" s="11" t="s">
        <v>2</v>
      </c>
      <c r="E42" s="32" t="s">
        <v>13</v>
      </c>
      <c r="F42" s="6">
        <v>109</v>
      </c>
      <c r="G42" s="5">
        <f>F42/$F$48</f>
        <v>0.44129554655870445</v>
      </c>
      <c r="BH42" s="112"/>
    </row>
    <row r="43" spans="1:60" x14ac:dyDescent="0.25">
      <c r="A43" s="32" t="s">
        <v>3</v>
      </c>
      <c r="B43" s="6">
        <v>17644</v>
      </c>
      <c r="C43" s="5">
        <v>0.94899999999999995</v>
      </c>
      <c r="E43" s="32" t="s">
        <v>32</v>
      </c>
      <c r="F43" s="6">
        <v>47</v>
      </c>
      <c r="G43" s="5">
        <f>F43/$F$48</f>
        <v>0.19028340080971659</v>
      </c>
      <c r="BH43" s="112"/>
    </row>
    <row r="44" spans="1:60" x14ac:dyDescent="0.25">
      <c r="A44" s="13" t="s">
        <v>4</v>
      </c>
      <c r="B44" s="14">
        <v>945</v>
      </c>
      <c r="C44" s="15">
        <v>5.0999999999999997E-2</v>
      </c>
      <c r="E44" s="32" t="s">
        <v>20</v>
      </c>
      <c r="F44" s="6">
        <v>37</v>
      </c>
      <c r="G44" s="5">
        <f>F44/$F$48</f>
        <v>0.14979757085020243</v>
      </c>
      <c r="BH44" s="112"/>
    </row>
    <row r="45" spans="1:60" ht="15.75" thickBot="1" x14ac:dyDescent="0.3">
      <c r="A45" s="33" t="s">
        <v>5</v>
      </c>
      <c r="B45" s="3">
        <v>18589</v>
      </c>
      <c r="C45" s="2"/>
      <c r="E45" s="32" t="s">
        <v>18</v>
      </c>
      <c r="F45" s="6">
        <v>22</v>
      </c>
      <c r="G45" s="5">
        <f>F45/$F$48</f>
        <v>8.9068825910931168E-2</v>
      </c>
      <c r="BH45" s="112"/>
    </row>
    <row r="46" spans="1:60" ht="15.75" thickBot="1" x14ac:dyDescent="0.3">
      <c r="E46" s="32" t="s">
        <v>15</v>
      </c>
      <c r="F46" s="6">
        <v>16</v>
      </c>
      <c r="G46" s="5">
        <f>F46/$F$48</f>
        <v>6.4777327935222673E-2</v>
      </c>
      <c r="BH46" s="112"/>
    </row>
    <row r="47" spans="1:60" s="31" customFormat="1" ht="18" thickBot="1" x14ac:dyDescent="0.35">
      <c r="A47" s="137" t="s">
        <v>41</v>
      </c>
      <c r="B47" s="138"/>
      <c r="C47" s="139"/>
      <c r="D47" s="30"/>
      <c r="E47" s="13" t="s">
        <v>25</v>
      </c>
      <c r="F47" s="14">
        <v>16</v>
      </c>
      <c r="G47" s="15">
        <f>F47/$F$48</f>
        <v>6.4777327935222673E-2</v>
      </c>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112"/>
    </row>
    <row r="48" spans="1:60" ht="18" customHeight="1" x14ac:dyDescent="0.25">
      <c r="A48" s="12" t="s">
        <v>6</v>
      </c>
      <c r="B48" s="4" t="s">
        <v>7</v>
      </c>
      <c r="C48" s="11" t="s">
        <v>2</v>
      </c>
      <c r="E48" s="13" t="s">
        <v>5</v>
      </c>
      <c r="F48" s="14">
        <f>SUM(F42:F47)</f>
        <v>247</v>
      </c>
      <c r="G48" s="16"/>
      <c r="BH48" s="112"/>
    </row>
    <row r="49" spans="1:60" x14ac:dyDescent="0.25">
      <c r="A49" s="32" t="s">
        <v>36</v>
      </c>
      <c r="B49" s="6">
        <f>B26</f>
        <v>390</v>
      </c>
      <c r="C49" s="5">
        <f>B49/$B$50</f>
        <v>0.41269841269841268</v>
      </c>
      <c r="E49" s="30" t="s">
        <v>159</v>
      </c>
      <c r="BH49" s="112"/>
    </row>
    <row r="50" spans="1:60" ht="15.75" thickBot="1" x14ac:dyDescent="0.3">
      <c r="A50" s="13" t="s">
        <v>37</v>
      </c>
      <c r="B50" s="14">
        <f>B27</f>
        <v>945</v>
      </c>
      <c r="C50" s="15">
        <f>B50/$B$50</f>
        <v>1</v>
      </c>
    </row>
    <row r="51" spans="1:60" ht="69.75" thickBot="1" x14ac:dyDescent="0.35">
      <c r="A51" s="33" t="s">
        <v>5</v>
      </c>
      <c r="B51" s="3">
        <f>SUM(B49:B50)</f>
        <v>1335</v>
      </c>
      <c r="C51" s="2"/>
      <c r="D51" s="31"/>
      <c r="E51" s="95" t="s">
        <v>61</v>
      </c>
      <c r="F51" s="96"/>
      <c r="G51" s="97"/>
    </row>
    <row r="52" spans="1:60" ht="15.75" thickBot="1" x14ac:dyDescent="0.3">
      <c r="A52" s="37"/>
      <c r="B52" s="6"/>
      <c r="C52" s="37"/>
      <c r="E52" s="12" t="s">
        <v>12</v>
      </c>
      <c r="F52" s="4" t="s">
        <v>1</v>
      </c>
      <c r="G52" s="11" t="s">
        <v>2</v>
      </c>
    </row>
    <row r="53" spans="1:60" ht="18" thickBot="1" x14ac:dyDescent="0.35">
      <c r="A53" s="90" t="s">
        <v>44</v>
      </c>
      <c r="B53" s="91"/>
      <c r="C53" s="92"/>
      <c r="E53" s="32" t="s">
        <v>13</v>
      </c>
      <c r="F53" s="6">
        <v>82</v>
      </c>
      <c r="G53" s="5">
        <f>F53/$F$58</f>
        <v>0.62121212121212122</v>
      </c>
      <c r="BH53" s="112"/>
    </row>
    <row r="54" spans="1:60" x14ac:dyDescent="0.25">
      <c r="A54" s="12" t="s">
        <v>45</v>
      </c>
      <c r="B54" s="4" t="s">
        <v>7</v>
      </c>
      <c r="C54" s="11" t="s">
        <v>2</v>
      </c>
      <c r="E54" s="32" t="s">
        <v>15</v>
      </c>
      <c r="F54" s="6">
        <v>16</v>
      </c>
      <c r="G54" s="5">
        <f>F54/$F$58</f>
        <v>0.12121212121212122</v>
      </c>
      <c r="BH54" s="112"/>
    </row>
    <row r="55" spans="1:60" ht="18" customHeight="1" x14ac:dyDescent="0.25">
      <c r="A55" s="32" t="s">
        <v>46</v>
      </c>
      <c r="B55" s="6">
        <v>337</v>
      </c>
      <c r="C55" s="5">
        <f t="shared" ref="C55:C61" si="3">B55/$B$62</f>
        <v>0.12789373814041746</v>
      </c>
      <c r="E55" s="32" t="s">
        <v>25</v>
      </c>
      <c r="F55" s="6">
        <v>16</v>
      </c>
      <c r="G55" s="5">
        <f>F55/$F$58</f>
        <v>0.12121212121212122</v>
      </c>
      <c r="BH55" s="112"/>
    </row>
    <row r="56" spans="1:60" x14ac:dyDescent="0.25">
      <c r="A56" s="32" t="s">
        <v>47</v>
      </c>
      <c r="B56" s="6">
        <v>348</v>
      </c>
      <c r="C56" s="5">
        <f t="shared" si="3"/>
        <v>0.13206831119544593</v>
      </c>
      <c r="E56" s="32" t="s">
        <v>18</v>
      </c>
      <c r="F56" s="6">
        <v>9</v>
      </c>
      <c r="G56" s="5">
        <f>F56/$F$58</f>
        <v>6.8181818181818177E-2</v>
      </c>
      <c r="BH56" s="112"/>
    </row>
    <row r="57" spans="1:60" x14ac:dyDescent="0.25">
      <c r="A57" s="32" t="s">
        <v>48</v>
      </c>
      <c r="B57" s="6">
        <v>450</v>
      </c>
      <c r="C57" s="5">
        <f t="shared" si="3"/>
        <v>0.17077798861480076</v>
      </c>
      <c r="E57" s="13" t="s">
        <v>20</v>
      </c>
      <c r="F57" s="14">
        <v>9</v>
      </c>
      <c r="G57" s="15">
        <f>F57/$F$58</f>
        <v>6.8181818181818177E-2</v>
      </c>
      <c r="BH57" s="112"/>
    </row>
    <row r="58" spans="1:60" ht="15.75" thickBot="1" x14ac:dyDescent="0.3">
      <c r="A58" s="32" t="s">
        <v>49</v>
      </c>
      <c r="B58" s="6">
        <v>348</v>
      </c>
      <c r="C58" s="5">
        <f t="shared" si="3"/>
        <v>0.13206831119544593</v>
      </c>
      <c r="E58" s="33" t="s">
        <v>5</v>
      </c>
      <c r="F58" s="3">
        <f>SUM(F53:F57)</f>
        <v>132</v>
      </c>
      <c r="G58" s="2"/>
      <c r="BH58" s="112"/>
    </row>
    <row r="59" spans="1:60" x14ac:dyDescent="0.25">
      <c r="A59" s="32" t="s">
        <v>50</v>
      </c>
      <c r="B59" s="6">
        <v>511</v>
      </c>
      <c r="C59" s="5">
        <f t="shared" si="3"/>
        <v>0.19392789373814043</v>
      </c>
      <c r="E59" s="30" t="s">
        <v>159</v>
      </c>
      <c r="BH59" s="112"/>
    </row>
    <row r="60" spans="1:60" x14ac:dyDescent="0.25">
      <c r="A60" s="32" t="s">
        <v>51</v>
      </c>
      <c r="B60" s="6">
        <v>262</v>
      </c>
      <c r="C60" s="5">
        <f t="shared" si="3"/>
        <v>9.943074003795066E-2</v>
      </c>
      <c r="BH60" s="112"/>
    </row>
    <row r="61" spans="1:60" x14ac:dyDescent="0.25">
      <c r="A61" s="13" t="s">
        <v>52</v>
      </c>
      <c r="B61" s="14">
        <v>379</v>
      </c>
      <c r="C61" s="15">
        <f t="shared" si="3"/>
        <v>0.14383301707779886</v>
      </c>
      <c r="E61" s="30" t="s">
        <v>160</v>
      </c>
      <c r="BH61" s="112"/>
    </row>
    <row r="62" spans="1:60" ht="15.75" thickBot="1" x14ac:dyDescent="0.3">
      <c r="A62" s="33" t="s">
        <v>5</v>
      </c>
      <c r="B62" s="3">
        <f>SUM(B55:B61)</f>
        <v>2635</v>
      </c>
      <c r="C62" s="2"/>
    </row>
    <row r="63" spans="1:60" ht="15.75" thickBot="1" x14ac:dyDescent="0.3"/>
    <row r="64" spans="1:60" ht="52.5" thickBot="1" x14ac:dyDescent="0.35">
      <c r="A64" s="95" t="s">
        <v>53</v>
      </c>
      <c r="B64" s="96"/>
      <c r="C64" s="97"/>
    </row>
    <row r="65" spans="1:3" x14ac:dyDescent="0.25">
      <c r="A65" s="12" t="s">
        <v>45</v>
      </c>
      <c r="B65" s="4" t="s">
        <v>7</v>
      </c>
      <c r="C65" s="11" t="s">
        <v>2</v>
      </c>
    </row>
    <row r="66" spans="1:3" x14ac:dyDescent="0.25">
      <c r="A66" s="32" t="s">
        <v>46</v>
      </c>
      <c r="B66" s="6">
        <v>103</v>
      </c>
      <c r="C66" s="5">
        <f t="shared" ref="C66:C72" si="4">B66/$B$73</f>
        <v>7.7153558052434457E-2</v>
      </c>
    </row>
    <row r="67" spans="1:3" x14ac:dyDescent="0.25">
      <c r="A67" s="32" t="s">
        <v>47</v>
      </c>
      <c r="B67" s="6">
        <v>224</v>
      </c>
      <c r="C67" s="5">
        <f t="shared" si="4"/>
        <v>0.16779026217228465</v>
      </c>
    </row>
    <row r="68" spans="1:3" x14ac:dyDescent="0.25">
      <c r="A68" s="32" t="s">
        <v>48</v>
      </c>
      <c r="B68" s="6">
        <v>233</v>
      </c>
      <c r="C68" s="5">
        <f t="shared" si="4"/>
        <v>0.1745318352059925</v>
      </c>
    </row>
    <row r="69" spans="1:3" x14ac:dyDescent="0.25">
      <c r="A69" s="32" t="s">
        <v>49</v>
      </c>
      <c r="B69" s="6">
        <v>262</v>
      </c>
      <c r="C69" s="5">
        <f t="shared" si="4"/>
        <v>0.19625468164794008</v>
      </c>
    </row>
    <row r="70" spans="1:3" x14ac:dyDescent="0.25">
      <c r="A70" s="32" t="s">
        <v>50</v>
      </c>
      <c r="B70" s="6">
        <v>213</v>
      </c>
      <c r="C70" s="5">
        <f t="shared" si="4"/>
        <v>0.15955056179775282</v>
      </c>
    </row>
    <row r="71" spans="1:3" x14ac:dyDescent="0.25">
      <c r="A71" s="32" t="s">
        <v>51</v>
      </c>
      <c r="B71" s="6">
        <v>93</v>
      </c>
      <c r="C71" s="5">
        <f t="shared" si="4"/>
        <v>6.9662921348314602E-2</v>
      </c>
    </row>
    <row r="72" spans="1:3" x14ac:dyDescent="0.25">
      <c r="A72" s="13" t="s">
        <v>52</v>
      </c>
      <c r="B72" s="14">
        <v>207</v>
      </c>
      <c r="C72" s="15">
        <f t="shared" si="4"/>
        <v>0.15505617977528091</v>
      </c>
    </row>
    <row r="73" spans="1:3" ht="18" customHeight="1" thickBot="1" x14ac:dyDescent="0.3">
      <c r="A73" s="33" t="s">
        <v>5</v>
      </c>
      <c r="B73" s="3">
        <f>SUM(B66:B72)</f>
        <v>1335</v>
      </c>
      <c r="C73" s="2"/>
    </row>
    <row r="74" spans="1:3" ht="15.75" thickBot="1" x14ac:dyDescent="0.3"/>
    <row r="75" spans="1:3" ht="18" thickBot="1" x14ac:dyDescent="0.35">
      <c r="A75" s="141" t="s">
        <v>11</v>
      </c>
      <c r="B75" s="142"/>
      <c r="C75" s="143"/>
    </row>
    <row r="76" spans="1:3" x14ac:dyDescent="0.25">
      <c r="A76" s="12" t="s">
        <v>12</v>
      </c>
      <c r="B76" s="4" t="s">
        <v>1</v>
      </c>
      <c r="C76" s="11" t="s">
        <v>2</v>
      </c>
    </row>
    <row r="77" spans="1:3" x14ac:dyDescent="0.25">
      <c r="A77" s="32" t="s">
        <v>13</v>
      </c>
      <c r="B77" s="6">
        <v>1423</v>
      </c>
      <c r="C77" s="5">
        <f t="shared" ref="C77:C87" si="5">B77/$B$88</f>
        <v>0.54003795066413662</v>
      </c>
    </row>
    <row r="78" spans="1:3" x14ac:dyDescent="0.25">
      <c r="A78" s="32" t="s">
        <v>20</v>
      </c>
      <c r="B78" s="6">
        <v>209</v>
      </c>
      <c r="C78" s="5">
        <f t="shared" si="5"/>
        <v>7.9316888045540795E-2</v>
      </c>
    </row>
    <row r="79" spans="1:3" x14ac:dyDescent="0.25">
      <c r="A79" s="32" t="s">
        <v>19</v>
      </c>
      <c r="B79" s="6">
        <v>177</v>
      </c>
      <c r="C79" s="5">
        <f t="shared" si="5"/>
        <v>6.7172675521821629E-2</v>
      </c>
    </row>
    <row r="80" spans="1:3" ht="18" customHeight="1" x14ac:dyDescent="0.25">
      <c r="A80" s="32" t="s">
        <v>32</v>
      </c>
      <c r="B80" s="6">
        <v>166</v>
      </c>
      <c r="C80" s="5">
        <f t="shared" si="5"/>
        <v>6.2998102466793174E-2</v>
      </c>
    </row>
    <row r="81" spans="1:5" ht="33.75" customHeight="1" x14ac:dyDescent="0.25">
      <c r="A81" s="32" t="s">
        <v>14</v>
      </c>
      <c r="B81" s="6">
        <v>135</v>
      </c>
      <c r="C81" s="5">
        <f t="shared" si="5"/>
        <v>5.1233396584440226E-2</v>
      </c>
    </row>
    <row r="82" spans="1:5" x14ac:dyDescent="0.25">
      <c r="A82" s="32" t="s">
        <v>18</v>
      </c>
      <c r="B82" s="6">
        <v>93</v>
      </c>
      <c r="C82" s="5">
        <f t="shared" si="5"/>
        <v>3.5294117647058823E-2</v>
      </c>
    </row>
    <row r="83" spans="1:5" x14ac:dyDescent="0.25">
      <c r="A83" s="32" t="s">
        <v>21</v>
      </c>
      <c r="B83" s="6">
        <v>93</v>
      </c>
      <c r="C83" s="5">
        <f t="shared" si="5"/>
        <v>3.5294117647058823E-2</v>
      </c>
    </row>
    <row r="84" spans="1:5" x14ac:dyDescent="0.25">
      <c r="A84" s="32" t="s">
        <v>17</v>
      </c>
      <c r="B84" s="6">
        <v>82</v>
      </c>
      <c r="C84" s="5">
        <f t="shared" si="5"/>
        <v>3.1119544592030361E-2</v>
      </c>
    </row>
    <row r="85" spans="1:5" x14ac:dyDescent="0.25">
      <c r="A85" s="32" t="s">
        <v>25</v>
      </c>
      <c r="B85" s="6">
        <v>69</v>
      </c>
      <c r="C85" s="5">
        <f t="shared" si="5"/>
        <v>2.6185958254269448E-2</v>
      </c>
    </row>
    <row r="86" spans="1:5" x14ac:dyDescent="0.25">
      <c r="A86" s="32" t="s">
        <v>63</v>
      </c>
      <c r="B86" s="6">
        <v>65</v>
      </c>
      <c r="C86" s="5">
        <f t="shared" si="5"/>
        <v>2.4667931688804556E-2</v>
      </c>
    </row>
    <row r="87" spans="1:5" x14ac:dyDescent="0.25">
      <c r="A87" s="13" t="s">
        <v>33</v>
      </c>
      <c r="B87" s="14">
        <v>123</v>
      </c>
      <c r="C87" s="15">
        <f t="shared" si="5"/>
        <v>4.6679316888045538E-2</v>
      </c>
    </row>
    <row r="88" spans="1:5" ht="15.75" thickBot="1" x14ac:dyDescent="0.3">
      <c r="A88" s="33" t="s">
        <v>5</v>
      </c>
      <c r="B88" s="3">
        <f>SUM(B77:B87)</f>
        <v>2635</v>
      </c>
      <c r="C88" s="2"/>
      <c r="E88" s="111"/>
    </row>
    <row r="89" spans="1:5" ht="15.75" thickBot="1" x14ac:dyDescent="0.3"/>
    <row r="90" spans="1:5" ht="18" customHeight="1" thickBot="1" x14ac:dyDescent="0.35">
      <c r="A90" s="141" t="s">
        <v>42</v>
      </c>
      <c r="B90" s="142"/>
      <c r="C90" s="143"/>
    </row>
    <row r="91" spans="1:5" x14ac:dyDescent="0.25">
      <c r="A91" s="12" t="s">
        <v>12</v>
      </c>
      <c r="B91" s="4" t="s">
        <v>1</v>
      </c>
      <c r="C91" s="11" t="s">
        <v>2</v>
      </c>
    </row>
    <row r="92" spans="1:5" x14ac:dyDescent="0.25">
      <c r="A92" s="21" t="s">
        <v>13</v>
      </c>
      <c r="B92" s="6">
        <v>909</v>
      </c>
      <c r="C92" s="5">
        <f t="shared" ref="C92:C101" si="6">B92/$B$102</f>
        <v>0.68089887640449442</v>
      </c>
    </row>
    <row r="93" spans="1:5" x14ac:dyDescent="0.25">
      <c r="A93" s="21" t="s">
        <v>19</v>
      </c>
      <c r="B93" s="6">
        <v>123</v>
      </c>
      <c r="C93" s="5">
        <f t="shared" si="6"/>
        <v>9.2134831460674152E-2</v>
      </c>
    </row>
    <row r="94" spans="1:5" ht="18" customHeight="1" x14ac:dyDescent="0.25">
      <c r="A94" s="21" t="s">
        <v>20</v>
      </c>
      <c r="B94" s="6">
        <v>89</v>
      </c>
      <c r="C94" s="5">
        <f t="shared" si="6"/>
        <v>6.6666666666666666E-2</v>
      </c>
    </row>
    <row r="95" spans="1:5" x14ac:dyDescent="0.25">
      <c r="A95" s="21" t="s">
        <v>18</v>
      </c>
      <c r="B95" s="6">
        <v>68</v>
      </c>
      <c r="C95" s="5">
        <f t="shared" si="6"/>
        <v>5.0936329588014979E-2</v>
      </c>
    </row>
    <row r="96" spans="1:5" x14ac:dyDescent="0.25">
      <c r="A96" s="21" t="s">
        <v>14</v>
      </c>
      <c r="B96" s="6">
        <v>54</v>
      </c>
      <c r="C96" s="5">
        <f t="shared" si="6"/>
        <v>4.0449438202247189E-2</v>
      </c>
    </row>
    <row r="97" spans="1:3" x14ac:dyDescent="0.25">
      <c r="A97" s="21" t="s">
        <v>25</v>
      </c>
      <c r="B97" s="6">
        <v>35</v>
      </c>
      <c r="C97" s="5">
        <f t="shared" si="6"/>
        <v>2.6217228464419477E-2</v>
      </c>
    </row>
    <row r="98" spans="1:3" x14ac:dyDescent="0.25">
      <c r="A98" s="21" t="s">
        <v>15</v>
      </c>
      <c r="B98" s="6">
        <v>31</v>
      </c>
      <c r="C98" s="5">
        <f t="shared" si="6"/>
        <v>2.3220973782771534E-2</v>
      </c>
    </row>
    <row r="99" spans="1:3" x14ac:dyDescent="0.25">
      <c r="A99" s="21" t="s">
        <v>23</v>
      </c>
      <c r="B99" s="6">
        <v>18</v>
      </c>
      <c r="C99" s="5">
        <f t="shared" si="6"/>
        <v>1.3483146067415731E-2</v>
      </c>
    </row>
    <row r="100" spans="1:3" x14ac:dyDescent="0.25">
      <c r="A100" s="21" t="s">
        <v>63</v>
      </c>
      <c r="B100" s="6">
        <v>5</v>
      </c>
      <c r="C100" s="5">
        <f t="shared" si="6"/>
        <v>3.7453183520599251E-3</v>
      </c>
    </row>
    <row r="101" spans="1:3" ht="18" customHeight="1" x14ac:dyDescent="0.25">
      <c r="A101" s="22" t="s">
        <v>190</v>
      </c>
      <c r="B101" s="14">
        <v>3</v>
      </c>
      <c r="C101" s="15">
        <f t="shared" si="6"/>
        <v>2.2471910112359553E-3</v>
      </c>
    </row>
    <row r="102" spans="1:3" ht="33.75" customHeight="1" thickBot="1" x14ac:dyDescent="0.3">
      <c r="A102" s="33" t="s">
        <v>5</v>
      </c>
      <c r="B102" s="3">
        <f>SUM(B92:B101)</f>
        <v>1335</v>
      </c>
      <c r="C102" s="2"/>
    </row>
    <row r="103" spans="1:3" x14ac:dyDescent="0.25">
      <c r="A103" s="39" t="s">
        <v>155</v>
      </c>
      <c r="B103" s="40"/>
      <c r="C103" s="41"/>
    </row>
    <row r="104" spans="1:3" x14ac:dyDescent="0.25">
      <c r="A104" s="42" t="s">
        <v>156</v>
      </c>
      <c r="B104" s="40"/>
      <c r="C104" s="41"/>
    </row>
    <row r="105" spans="1:3" ht="18" customHeight="1" x14ac:dyDescent="0.25">
      <c r="A105" s="42" t="s">
        <v>157</v>
      </c>
      <c r="B105" s="40"/>
      <c r="C105" s="41"/>
    </row>
    <row r="112" spans="1:3" ht="18" customHeight="1" x14ac:dyDescent="0.25"/>
    <row r="113" ht="33" customHeight="1" x14ac:dyDescent="0.25"/>
    <row r="121" ht="18" customHeight="1" x14ac:dyDescent="0.25"/>
    <row r="122" ht="18" customHeight="1" x14ac:dyDescent="0.25"/>
    <row r="123" ht="33" customHeight="1" x14ac:dyDescent="0.25"/>
    <row r="128" ht="18" customHeight="1" x14ac:dyDescent="0.25"/>
    <row r="129" ht="33.75" customHeight="1" x14ac:dyDescent="0.25"/>
    <row r="132" ht="18" customHeight="1" x14ac:dyDescent="0.25"/>
    <row r="139" ht="18" customHeight="1" x14ac:dyDescent="0.25"/>
    <row r="140" ht="37.5" customHeight="1" x14ac:dyDescent="0.25"/>
  </sheetData>
  <mergeCells count="11">
    <mergeCell ref="A90:C90"/>
    <mergeCell ref="A1:F1"/>
    <mergeCell ref="A5:C5"/>
    <mergeCell ref="A12:C12"/>
    <mergeCell ref="A47:C47"/>
    <mergeCell ref="A3:D3"/>
    <mergeCell ref="I8:J8"/>
    <mergeCell ref="A75:C75"/>
    <mergeCell ref="A24:C24"/>
    <mergeCell ref="A35:C35"/>
    <mergeCell ref="A41:C41"/>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23"/>
  <sheetViews>
    <sheetView topLeftCell="A58" workbookViewId="0">
      <selection activeCell="F36" sqref="F36"/>
    </sheetView>
  </sheetViews>
  <sheetFormatPr defaultColWidth="8.85546875" defaultRowHeight="15" x14ac:dyDescent="0.25"/>
  <cols>
    <col min="1" max="1" width="26.7109375" style="23" customWidth="1"/>
    <col min="2" max="2" width="10.7109375" style="23" bestFit="1" customWidth="1"/>
    <col min="3" max="3" width="7.140625" style="23" bestFit="1" customWidth="1"/>
    <col min="4" max="4" width="8.85546875" style="23"/>
    <col min="5" max="5" width="25.140625" style="23" bestFit="1" customWidth="1"/>
    <col min="6" max="6" width="13.42578125" style="23" customWidth="1"/>
    <col min="7" max="7" width="28.42578125" style="23" customWidth="1"/>
    <col min="8" max="8" width="8.85546875" style="23"/>
    <col min="9" max="9" width="17.7109375" style="23" bestFit="1" customWidth="1"/>
    <col min="10" max="10" width="27.42578125" style="23" bestFit="1" customWidth="1"/>
    <col min="11" max="11" width="28.42578125" style="23" bestFit="1" customWidth="1"/>
    <col min="12" max="18" width="8.85546875" style="23"/>
    <col min="19" max="19" width="15.140625" style="23" bestFit="1" customWidth="1"/>
    <col min="20" max="20" width="23" style="23" bestFit="1" customWidth="1"/>
    <col min="21" max="21" width="24" style="23" bestFit="1" customWidth="1"/>
    <col min="22" max="16384" width="8.85546875" style="23"/>
  </cols>
  <sheetData>
    <row r="1" spans="1:21" ht="21" x14ac:dyDescent="0.35">
      <c r="A1" s="151" t="s">
        <v>140</v>
      </c>
      <c r="B1" s="151"/>
      <c r="C1" s="151"/>
      <c r="D1" s="151"/>
      <c r="E1" s="151"/>
      <c r="F1" s="151"/>
      <c r="G1" s="151"/>
    </row>
    <row r="2" spans="1:21" ht="21" x14ac:dyDescent="0.35">
      <c r="A2" s="38" t="s">
        <v>153</v>
      </c>
      <c r="B2" s="38"/>
      <c r="C2" s="30"/>
      <c r="D2" s="30"/>
      <c r="E2" s="30"/>
      <c r="F2" s="54"/>
      <c r="G2" s="54"/>
      <c r="H2" s="30"/>
      <c r="I2" s="30"/>
      <c r="J2" s="30"/>
      <c r="K2" s="30"/>
      <c r="L2" s="30"/>
      <c r="M2" s="30"/>
      <c r="N2" s="30"/>
    </row>
    <row r="3" spans="1:21" ht="21.75" thickBot="1" x14ac:dyDescent="0.4">
      <c r="A3" s="30" t="s">
        <v>154</v>
      </c>
      <c r="B3" s="30"/>
      <c r="C3" s="30"/>
      <c r="D3" s="30"/>
      <c r="E3" s="30"/>
      <c r="F3" s="54"/>
      <c r="G3" s="54"/>
      <c r="H3" s="30"/>
      <c r="I3" s="30"/>
      <c r="J3" s="30"/>
      <c r="K3" s="30"/>
      <c r="L3" s="30"/>
      <c r="M3" s="30"/>
      <c r="N3" s="30"/>
    </row>
    <row r="4" spans="1:21" ht="21.75" thickBot="1" x14ac:dyDescent="0.4">
      <c r="A4" s="30"/>
      <c r="B4" s="30"/>
      <c r="C4" s="30"/>
      <c r="D4" s="30"/>
      <c r="E4" s="30"/>
      <c r="F4" s="54"/>
      <c r="G4" s="54"/>
      <c r="H4" s="30"/>
      <c r="I4" s="30"/>
      <c r="J4" s="30"/>
      <c r="K4" s="30"/>
      <c r="L4" s="30"/>
      <c r="M4" s="30"/>
      <c r="N4" s="30"/>
      <c r="S4" s="141" t="s">
        <v>62</v>
      </c>
      <c r="T4" s="142"/>
      <c r="U4" s="143"/>
    </row>
    <row r="5" spans="1:21" ht="18" thickBot="1" x14ac:dyDescent="0.35">
      <c r="A5" s="141" t="s">
        <v>34</v>
      </c>
      <c r="B5" s="142"/>
      <c r="C5" s="143"/>
      <c r="E5" s="141" t="s">
        <v>149</v>
      </c>
      <c r="F5" s="142"/>
      <c r="G5" s="143"/>
      <c r="H5" s="30"/>
      <c r="I5" s="30"/>
      <c r="J5" s="30"/>
      <c r="S5" s="17" t="s">
        <v>64</v>
      </c>
      <c r="T5" s="18" t="s">
        <v>90</v>
      </c>
      <c r="U5" s="29" t="s">
        <v>124</v>
      </c>
    </row>
    <row r="6" spans="1:21" x14ac:dyDescent="0.25">
      <c r="A6" s="12" t="s">
        <v>0</v>
      </c>
      <c r="B6" s="4" t="s">
        <v>1</v>
      </c>
      <c r="C6" s="11" t="s">
        <v>2</v>
      </c>
      <c r="E6" s="12" t="s">
        <v>54</v>
      </c>
      <c r="F6" s="4" t="s">
        <v>1</v>
      </c>
      <c r="G6" s="11" t="s">
        <v>2</v>
      </c>
      <c r="H6" s="30"/>
      <c r="I6" s="30"/>
      <c r="J6" s="30"/>
      <c r="S6" s="27" t="s">
        <v>65</v>
      </c>
      <c r="T6" s="19" t="s">
        <v>91</v>
      </c>
      <c r="U6" s="29" t="s">
        <v>125</v>
      </c>
    </row>
    <row r="7" spans="1:21" x14ac:dyDescent="0.25">
      <c r="A7" s="25" t="s">
        <v>3</v>
      </c>
      <c r="B7" s="6">
        <v>112324</v>
      </c>
      <c r="C7" s="5">
        <f>B7/$B$9</f>
        <v>0.98474540608781036</v>
      </c>
      <c r="E7" s="32" t="s">
        <v>55</v>
      </c>
      <c r="F7" s="6">
        <v>49421</v>
      </c>
      <c r="G7" s="5">
        <f>F7/$F$9</f>
        <v>0.99185180725309574</v>
      </c>
      <c r="H7" s="30"/>
      <c r="I7" s="30"/>
      <c r="J7" s="30"/>
      <c r="S7" s="27" t="s">
        <v>66</v>
      </c>
      <c r="T7" s="19" t="s">
        <v>92</v>
      </c>
      <c r="U7" s="29" t="s">
        <v>126</v>
      </c>
    </row>
    <row r="8" spans="1:21" x14ac:dyDescent="0.25">
      <c r="A8" s="13" t="s">
        <v>4</v>
      </c>
      <c r="B8" s="14">
        <v>1740</v>
      </c>
      <c r="C8" s="15">
        <f>B8/$B$9</f>
        <v>1.5254593912189647E-2</v>
      </c>
      <c r="E8" s="13" t="s">
        <v>58</v>
      </c>
      <c r="F8" s="14">
        <v>406</v>
      </c>
      <c r="G8" s="15">
        <f>F8/$F$9</f>
        <v>8.1481927469042887E-3</v>
      </c>
      <c r="H8" s="30"/>
      <c r="I8" s="30"/>
      <c r="J8" s="30"/>
      <c r="S8" s="27" t="s">
        <v>67</v>
      </c>
      <c r="T8" s="19" t="s">
        <v>93</v>
      </c>
      <c r="U8" s="29" t="s">
        <v>127</v>
      </c>
    </row>
    <row r="9" spans="1:21" ht="15.75" thickBot="1" x14ac:dyDescent="0.3">
      <c r="A9" s="26" t="s">
        <v>5</v>
      </c>
      <c r="B9" s="3">
        <f>SUM(B7:B8)</f>
        <v>114064</v>
      </c>
      <c r="C9" s="2"/>
      <c r="E9" s="33" t="s">
        <v>5</v>
      </c>
      <c r="F9" s="3">
        <f>SUM(F7:F8)</f>
        <v>49827</v>
      </c>
      <c r="G9" s="2"/>
      <c r="H9" s="30"/>
      <c r="I9" s="30"/>
      <c r="J9" s="30"/>
      <c r="S9" s="27" t="s">
        <v>68</v>
      </c>
      <c r="T9" s="19" t="s">
        <v>94</v>
      </c>
      <c r="U9" s="29" t="s">
        <v>128</v>
      </c>
    </row>
    <row r="10" spans="1:21" x14ac:dyDescent="0.25">
      <c r="A10" s="30" t="s">
        <v>168</v>
      </c>
      <c r="E10" s="30" t="s">
        <v>166</v>
      </c>
      <c r="F10" s="30"/>
      <c r="G10" s="30"/>
      <c r="H10" s="30"/>
      <c r="I10" s="30"/>
      <c r="J10" s="30"/>
      <c r="S10" s="27" t="s">
        <v>69</v>
      </c>
      <c r="T10" s="19" t="s">
        <v>95</v>
      </c>
      <c r="U10" s="29" t="s">
        <v>129</v>
      </c>
    </row>
    <row r="11" spans="1:21" ht="15.75" thickBot="1" x14ac:dyDescent="0.3">
      <c r="A11" s="30"/>
      <c r="B11" s="30"/>
      <c r="C11" s="30"/>
      <c r="E11" s="30"/>
      <c r="F11" s="30"/>
      <c r="G11" s="30"/>
      <c r="H11" s="30"/>
      <c r="I11" s="30"/>
      <c r="J11" s="30"/>
      <c r="S11" s="27" t="s">
        <v>70</v>
      </c>
      <c r="T11" s="19" t="s">
        <v>96</v>
      </c>
      <c r="U11" s="29" t="s">
        <v>130</v>
      </c>
    </row>
    <row r="12" spans="1:21" ht="52.5" thickBot="1" x14ac:dyDescent="0.35">
      <c r="A12" s="141" t="s">
        <v>35</v>
      </c>
      <c r="B12" s="142"/>
      <c r="C12" s="143"/>
      <c r="E12" s="58" t="s">
        <v>56</v>
      </c>
      <c r="F12" s="59"/>
      <c r="G12" s="60"/>
      <c r="H12" s="30"/>
      <c r="I12" s="30"/>
      <c r="J12" s="30"/>
      <c r="S12" s="27" t="s">
        <v>71</v>
      </c>
      <c r="T12" s="19" t="s">
        <v>97</v>
      </c>
      <c r="U12" s="29" t="s">
        <v>131</v>
      </c>
    </row>
    <row r="13" spans="1:21" x14ac:dyDescent="0.25">
      <c r="A13" s="12" t="s">
        <v>6</v>
      </c>
      <c r="B13" s="4" t="s">
        <v>7</v>
      </c>
      <c r="C13" s="11" t="s">
        <v>2</v>
      </c>
      <c r="E13" s="12" t="s">
        <v>6</v>
      </c>
      <c r="F13" s="4" t="s">
        <v>7</v>
      </c>
      <c r="G13" s="11" t="s">
        <v>2</v>
      </c>
      <c r="H13" s="30"/>
      <c r="I13" s="30"/>
      <c r="J13" s="30"/>
      <c r="S13" s="27" t="s">
        <v>72</v>
      </c>
      <c r="T13" s="19" t="s">
        <v>98</v>
      </c>
      <c r="U13" s="29" t="s">
        <v>132</v>
      </c>
    </row>
    <row r="14" spans="1:21" x14ac:dyDescent="0.25">
      <c r="A14" s="25" t="s">
        <v>36</v>
      </c>
      <c r="B14" s="6">
        <v>11248</v>
      </c>
      <c r="C14" s="5">
        <f>B14/$B$21</f>
        <v>9.8611305933511015E-2</v>
      </c>
      <c r="E14" s="32" t="s">
        <v>36</v>
      </c>
      <c r="F14" s="6">
        <v>2409</v>
      </c>
      <c r="G14" s="5">
        <f t="shared" ref="G14:G19" si="0">F14/$F$20</f>
        <v>7.4489795918367352E-2</v>
      </c>
      <c r="H14" s="30"/>
      <c r="I14" s="30"/>
      <c r="J14" s="30"/>
      <c r="S14" s="27" t="s">
        <v>73</v>
      </c>
      <c r="T14" s="19" t="s">
        <v>100</v>
      </c>
      <c r="U14" s="29" t="s">
        <v>133</v>
      </c>
    </row>
    <row r="15" spans="1:21" x14ac:dyDescent="0.25">
      <c r="A15" s="25" t="s">
        <v>37</v>
      </c>
      <c r="B15" s="6">
        <v>17866</v>
      </c>
      <c r="C15" s="5">
        <f t="shared" ref="C15:C20" si="1">B15/$B$21</f>
        <v>0.15663136484780474</v>
      </c>
      <c r="E15" s="32" t="s">
        <v>37</v>
      </c>
      <c r="F15" s="6">
        <v>4061</v>
      </c>
      <c r="G15" s="5">
        <f t="shared" si="0"/>
        <v>0.12557204700061844</v>
      </c>
      <c r="H15" s="30"/>
      <c r="I15" s="30"/>
      <c r="J15" s="30"/>
      <c r="S15" s="27" t="s">
        <v>74</v>
      </c>
      <c r="T15" s="19" t="s">
        <v>102</v>
      </c>
      <c r="U15" s="29" t="s">
        <v>134</v>
      </c>
    </row>
    <row r="16" spans="1:21" x14ac:dyDescent="0.25">
      <c r="A16" s="25" t="s">
        <v>38</v>
      </c>
      <c r="B16" s="6">
        <v>17693</v>
      </c>
      <c r="C16" s="5">
        <f t="shared" si="1"/>
        <v>0.1551146724645813</v>
      </c>
      <c r="E16" s="32" t="s">
        <v>38</v>
      </c>
      <c r="F16" s="6">
        <v>5069</v>
      </c>
      <c r="G16" s="5">
        <f t="shared" si="0"/>
        <v>0.15674087816944959</v>
      </c>
      <c r="H16" s="30"/>
      <c r="I16" s="30"/>
      <c r="J16" s="30"/>
      <c r="S16" s="27" t="s">
        <v>75</v>
      </c>
      <c r="T16" s="19" t="s">
        <v>104</v>
      </c>
      <c r="U16" s="29" t="s">
        <v>135</v>
      </c>
    </row>
    <row r="17" spans="1:60" x14ac:dyDescent="0.25">
      <c r="A17" s="25" t="s">
        <v>39</v>
      </c>
      <c r="B17" s="6">
        <v>19627</v>
      </c>
      <c r="C17" s="5">
        <f t="shared" si="1"/>
        <v>0.17207006592790014</v>
      </c>
      <c r="E17" s="32" t="s">
        <v>39</v>
      </c>
      <c r="F17" s="6">
        <v>5508</v>
      </c>
      <c r="G17" s="5">
        <f t="shared" si="0"/>
        <v>0.17031539888682745</v>
      </c>
      <c r="H17" s="30"/>
      <c r="I17" s="30"/>
      <c r="J17" s="30"/>
      <c r="S17" s="27" t="s">
        <v>76</v>
      </c>
      <c r="T17" s="19" t="s">
        <v>106</v>
      </c>
      <c r="U17" s="29" t="s">
        <v>136</v>
      </c>
    </row>
    <row r="18" spans="1:60" x14ac:dyDescent="0.25">
      <c r="A18" s="25" t="s">
        <v>40</v>
      </c>
      <c r="B18" s="6">
        <v>14299</v>
      </c>
      <c r="C18" s="5">
        <f t="shared" si="1"/>
        <v>0.12535944732781595</v>
      </c>
      <c r="E18" s="32" t="s">
        <v>40</v>
      </c>
      <c r="F18" s="6">
        <v>4290</v>
      </c>
      <c r="G18" s="5">
        <f t="shared" si="0"/>
        <v>0.1326530612244898</v>
      </c>
      <c r="H18" s="30"/>
      <c r="I18" s="30"/>
      <c r="J18" s="30"/>
      <c r="S18" s="27" t="s">
        <v>77</v>
      </c>
      <c r="T18" s="19" t="s">
        <v>108</v>
      </c>
      <c r="U18" s="29" t="s">
        <v>137</v>
      </c>
    </row>
    <row r="19" spans="1:60" x14ac:dyDescent="0.25">
      <c r="A19" s="25" t="s">
        <v>8</v>
      </c>
      <c r="B19" s="6">
        <v>31798</v>
      </c>
      <c r="C19" s="5">
        <f t="shared" si="1"/>
        <v>0.27877332024126805</v>
      </c>
      <c r="E19" s="13" t="s">
        <v>8</v>
      </c>
      <c r="F19" s="14">
        <v>11003</v>
      </c>
      <c r="G19" s="15">
        <f t="shared" si="0"/>
        <v>0.34022881880024736</v>
      </c>
      <c r="H19" s="30"/>
      <c r="I19" s="30"/>
      <c r="J19" s="30"/>
      <c r="S19" s="27" t="s">
        <v>78</v>
      </c>
      <c r="T19" s="19" t="s">
        <v>110</v>
      </c>
      <c r="U19" s="29" t="s">
        <v>138</v>
      </c>
    </row>
    <row r="20" spans="1:60" ht="15.75" thickBot="1" x14ac:dyDescent="0.3">
      <c r="A20" s="13" t="s">
        <v>9</v>
      </c>
      <c r="B20" s="14">
        <v>1533</v>
      </c>
      <c r="C20" s="15">
        <f t="shared" si="1"/>
        <v>1.3439823257118811E-2</v>
      </c>
      <c r="E20" s="33" t="s">
        <v>5</v>
      </c>
      <c r="F20" s="3">
        <f>SUM(F14:F19)</f>
        <v>32340</v>
      </c>
      <c r="G20" s="2"/>
      <c r="H20" s="30"/>
      <c r="I20" s="30"/>
      <c r="J20" s="30"/>
      <c r="S20" s="27" t="s">
        <v>79</v>
      </c>
      <c r="T20" s="19" t="s">
        <v>112</v>
      </c>
      <c r="U20" s="29" t="s">
        <v>139</v>
      </c>
    </row>
    <row r="21" spans="1:60" ht="15.75" thickBot="1" x14ac:dyDescent="0.3">
      <c r="A21" s="26" t="s">
        <v>5</v>
      </c>
      <c r="B21" s="3">
        <f>SUM(B14:B20)</f>
        <v>114064</v>
      </c>
      <c r="C21" s="2"/>
      <c r="E21" s="43" t="s">
        <v>158</v>
      </c>
      <c r="F21" s="30"/>
      <c r="G21" s="30"/>
      <c r="H21" s="30"/>
      <c r="I21" s="30"/>
      <c r="J21" s="30"/>
      <c r="S21" s="27" t="s">
        <v>80</v>
      </c>
      <c r="T21" s="19" t="s">
        <v>114</v>
      </c>
      <c r="U21" s="29" t="s">
        <v>99</v>
      </c>
    </row>
    <row r="22" spans="1:60" x14ac:dyDescent="0.25">
      <c r="A22" s="30" t="s">
        <v>168</v>
      </c>
      <c r="E22" s="55"/>
      <c r="F22" s="30"/>
      <c r="G22" s="30"/>
      <c r="H22" s="30"/>
      <c r="I22" s="30"/>
      <c r="J22" s="30"/>
      <c r="S22" s="27" t="s">
        <v>81</v>
      </c>
      <c r="T22" s="19" t="s">
        <v>115</v>
      </c>
      <c r="U22" s="29" t="s">
        <v>101</v>
      </c>
    </row>
    <row r="23" spans="1:60" ht="15.75" thickBot="1" x14ac:dyDescent="0.3">
      <c r="A23" s="30"/>
      <c r="B23" s="30"/>
      <c r="C23" s="30"/>
      <c r="D23" s="30"/>
      <c r="H23" s="30"/>
      <c r="I23" s="30"/>
      <c r="J23" s="30"/>
      <c r="S23" s="27" t="s">
        <v>82</v>
      </c>
      <c r="T23" s="19" t="s">
        <v>116</v>
      </c>
      <c r="U23" s="29" t="s">
        <v>103</v>
      </c>
    </row>
    <row r="24" spans="1:60" ht="69.75" thickBot="1" x14ac:dyDescent="0.35">
      <c r="A24" s="141" t="s">
        <v>10</v>
      </c>
      <c r="B24" s="142"/>
      <c r="C24" s="143"/>
      <c r="E24" s="58" t="s">
        <v>57</v>
      </c>
      <c r="F24" s="59"/>
      <c r="G24" s="60"/>
      <c r="H24" s="30"/>
      <c r="I24" s="30"/>
      <c r="J24" s="30"/>
      <c r="S24" s="27" t="s">
        <v>83</v>
      </c>
      <c r="T24" s="19" t="s">
        <v>117</v>
      </c>
      <c r="U24" s="29" t="s">
        <v>105</v>
      </c>
    </row>
    <row r="25" spans="1:60" x14ac:dyDescent="0.25">
      <c r="A25" s="12" t="s">
        <v>6</v>
      </c>
      <c r="B25" s="4" t="s">
        <v>7</v>
      </c>
      <c r="C25" s="11" t="s">
        <v>2</v>
      </c>
      <c r="E25" s="12" t="s">
        <v>6</v>
      </c>
      <c r="F25" s="4" t="s">
        <v>7</v>
      </c>
      <c r="G25" s="11" t="s">
        <v>2</v>
      </c>
      <c r="H25" s="30"/>
      <c r="I25" s="30"/>
      <c r="J25" s="30"/>
      <c r="S25" s="27" t="s">
        <v>84</v>
      </c>
      <c r="T25" s="19" t="s">
        <v>118</v>
      </c>
      <c r="U25" s="29" t="s">
        <v>107</v>
      </c>
    </row>
    <row r="26" spans="1:60" x14ac:dyDescent="0.25">
      <c r="A26" s="25" t="s">
        <v>36</v>
      </c>
      <c r="B26" s="6">
        <v>461</v>
      </c>
      <c r="C26" s="5">
        <f>B26/$B$33</f>
        <v>0.26494252873563218</v>
      </c>
      <c r="E26" s="32" t="s">
        <v>36</v>
      </c>
      <c r="F26" s="6">
        <v>143</v>
      </c>
      <c r="G26" s="5">
        <f>F26/$F$32</f>
        <v>0.51811594202898548</v>
      </c>
      <c r="H26" s="30"/>
      <c r="I26" s="30"/>
      <c r="J26" s="30"/>
      <c r="S26" s="27" t="s">
        <v>85</v>
      </c>
      <c r="T26" s="19" t="s">
        <v>119</v>
      </c>
      <c r="U26" s="29" t="s">
        <v>109</v>
      </c>
    </row>
    <row r="27" spans="1:60" x14ac:dyDescent="0.25">
      <c r="A27" s="25" t="s">
        <v>37</v>
      </c>
      <c r="B27" s="6">
        <v>305</v>
      </c>
      <c r="C27" s="5">
        <f t="shared" ref="C27:C32" si="2">B27/$B$33</f>
        <v>0.17528735632183909</v>
      </c>
      <c r="E27" s="32" t="s">
        <v>37</v>
      </c>
      <c r="F27" s="6">
        <v>38</v>
      </c>
      <c r="G27" s="5">
        <f>F27/$F$32</f>
        <v>0.13768115942028986</v>
      </c>
      <c r="H27" s="30"/>
      <c r="I27" s="30"/>
      <c r="J27" s="30"/>
      <c r="S27" s="27" t="s">
        <v>86</v>
      </c>
      <c r="T27" s="19" t="s">
        <v>120</v>
      </c>
      <c r="U27" s="29" t="s">
        <v>111</v>
      </c>
    </row>
    <row r="28" spans="1:60" x14ac:dyDescent="0.25">
      <c r="A28" s="25" t="s">
        <v>38</v>
      </c>
      <c r="B28" s="6">
        <v>329</v>
      </c>
      <c r="C28" s="5">
        <f t="shared" si="2"/>
        <v>0.18908045977011495</v>
      </c>
      <c r="E28" s="32" t="s">
        <v>38</v>
      </c>
      <c r="F28" s="6">
        <v>48</v>
      </c>
      <c r="G28" s="5">
        <f>F28/$F$32</f>
        <v>0.17391304347826086</v>
      </c>
      <c r="H28" s="30"/>
      <c r="I28" s="30"/>
      <c r="J28" s="30"/>
      <c r="O28" s="30"/>
      <c r="P28" s="30"/>
      <c r="S28" s="27" t="s">
        <v>87</v>
      </c>
      <c r="T28" s="19" t="s">
        <v>121</v>
      </c>
      <c r="U28" s="29" t="s">
        <v>113</v>
      </c>
    </row>
    <row r="29" spans="1:60" x14ac:dyDescent="0.25">
      <c r="A29" s="25" t="s">
        <v>39</v>
      </c>
      <c r="B29" s="6">
        <v>258</v>
      </c>
      <c r="C29" s="5">
        <f t="shared" si="2"/>
        <v>0.14827586206896551</v>
      </c>
      <c r="E29" s="32" t="s">
        <v>39</v>
      </c>
      <c r="F29" s="6">
        <v>33</v>
      </c>
      <c r="G29" s="5">
        <f>F29/$F$32</f>
        <v>0.11956521739130435</v>
      </c>
      <c r="H29" s="30"/>
      <c r="I29" s="30"/>
      <c r="J29" s="30"/>
      <c r="O29" s="30"/>
      <c r="P29" s="30"/>
      <c r="S29" s="27" t="s">
        <v>88</v>
      </c>
      <c r="T29" s="19" t="s">
        <v>122</v>
      </c>
      <c r="U29" s="29"/>
    </row>
    <row r="30" spans="1:60" ht="15.75" thickBot="1" x14ac:dyDescent="0.3">
      <c r="A30" s="25" t="s">
        <v>40</v>
      </c>
      <c r="B30" s="6">
        <v>100</v>
      </c>
      <c r="C30" s="5">
        <f t="shared" si="2"/>
        <v>5.7471264367816091E-2</v>
      </c>
      <c r="E30" s="32" t="s">
        <v>40</v>
      </c>
      <c r="F30" s="6">
        <v>4</v>
      </c>
      <c r="G30" s="5">
        <f>F30/$F$32</f>
        <v>1.4492753623188406E-2</v>
      </c>
      <c r="H30" s="30"/>
      <c r="I30" s="30"/>
      <c r="J30" s="30"/>
      <c r="S30" s="28" t="s">
        <v>89</v>
      </c>
      <c r="T30" s="20" t="s">
        <v>123</v>
      </c>
      <c r="U30" s="2"/>
    </row>
    <row r="31" spans="1:60" x14ac:dyDescent="0.25">
      <c r="A31" s="25" t="s">
        <v>8</v>
      </c>
      <c r="B31" s="6">
        <v>224</v>
      </c>
      <c r="C31" s="5">
        <f t="shared" si="2"/>
        <v>0.12873563218390804</v>
      </c>
      <c r="E31" s="13" t="s">
        <v>8</v>
      </c>
      <c r="F31" s="14">
        <v>10</v>
      </c>
      <c r="G31" s="15">
        <f>F31/$F$32</f>
        <v>3.6231884057971016E-2</v>
      </c>
      <c r="H31" s="30"/>
      <c r="I31" s="30"/>
      <c r="J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row>
    <row r="32" spans="1:60" ht="15.75" thickBot="1" x14ac:dyDescent="0.3">
      <c r="A32" s="13" t="s">
        <v>9</v>
      </c>
      <c r="B32" s="14">
        <v>63</v>
      </c>
      <c r="C32" s="15">
        <f t="shared" si="2"/>
        <v>3.6206896551724141E-2</v>
      </c>
      <c r="E32" s="33" t="s">
        <v>5</v>
      </c>
      <c r="F32" s="3">
        <f>SUM(F26:F31)</f>
        <v>276</v>
      </c>
      <c r="G32" s="2"/>
      <c r="H32" s="30"/>
      <c r="I32" s="30"/>
      <c r="J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row>
    <row r="33" spans="1:14" ht="15.75" thickBot="1" x14ac:dyDescent="0.3">
      <c r="A33" s="26" t="s">
        <v>5</v>
      </c>
      <c r="B33" s="3">
        <f>SUM(B26:B32)</f>
        <v>1740</v>
      </c>
      <c r="C33" s="2"/>
      <c r="E33" s="30"/>
      <c r="F33" s="30"/>
      <c r="G33" s="30"/>
      <c r="H33" s="30"/>
      <c r="I33" s="30"/>
      <c r="J33" s="30"/>
      <c r="K33" s="30"/>
      <c r="L33" s="30"/>
      <c r="M33" s="30"/>
      <c r="N33" s="30"/>
    </row>
    <row r="34" spans="1:14" ht="52.5" thickBot="1" x14ac:dyDescent="0.35">
      <c r="E34" s="58" t="s">
        <v>59</v>
      </c>
      <c r="F34" s="59"/>
      <c r="G34" s="60"/>
      <c r="H34" s="30"/>
      <c r="I34" s="30"/>
      <c r="J34" s="30"/>
      <c r="K34" s="30"/>
      <c r="L34" s="30"/>
      <c r="M34" s="30"/>
      <c r="N34" s="30"/>
    </row>
    <row r="35" spans="1:14" ht="37.5" customHeight="1" thickBot="1" x14ac:dyDescent="0.35">
      <c r="A35" s="167" t="s">
        <v>169</v>
      </c>
      <c r="B35" s="168"/>
      <c r="C35" s="169"/>
      <c r="E35" s="12" t="s">
        <v>6</v>
      </c>
      <c r="F35" s="4" t="s">
        <v>7</v>
      </c>
      <c r="G35" s="11" t="s">
        <v>2</v>
      </c>
      <c r="H35" s="30"/>
      <c r="I35" s="30"/>
      <c r="J35" s="30"/>
    </row>
    <row r="36" spans="1:14" x14ac:dyDescent="0.25">
      <c r="A36" s="12" t="s">
        <v>0</v>
      </c>
      <c r="B36" s="4" t="s">
        <v>1</v>
      </c>
      <c r="C36" s="11" t="s">
        <v>2</v>
      </c>
      <c r="E36" s="32" t="s">
        <v>36</v>
      </c>
      <c r="F36" s="6">
        <f>F26</f>
        <v>143</v>
      </c>
      <c r="G36" s="5">
        <f>F36/$F$38</f>
        <v>0.79005524861878451</v>
      </c>
      <c r="H36" s="30"/>
      <c r="I36" s="30"/>
      <c r="J36" s="30"/>
    </row>
    <row r="37" spans="1:14" x14ac:dyDescent="0.25">
      <c r="A37" s="32" t="s">
        <v>3</v>
      </c>
      <c r="B37" s="6">
        <v>10787</v>
      </c>
      <c r="C37" s="5">
        <v>0.95899999999999996</v>
      </c>
      <c r="E37" s="13" t="s">
        <v>37</v>
      </c>
      <c r="F37" s="14">
        <f>F27</f>
        <v>38</v>
      </c>
      <c r="G37" s="15">
        <f>F37/$F$38</f>
        <v>0.20994475138121546</v>
      </c>
      <c r="H37" s="30"/>
      <c r="I37" s="30"/>
      <c r="J37" s="30"/>
    </row>
    <row r="38" spans="1:14" ht="15.75" thickBot="1" x14ac:dyDescent="0.3">
      <c r="A38" s="13" t="s">
        <v>4</v>
      </c>
      <c r="B38" s="14">
        <v>461</v>
      </c>
      <c r="C38" s="15">
        <v>4.1000000000000002E-2</v>
      </c>
      <c r="E38" s="33" t="s">
        <v>5</v>
      </c>
      <c r="F38" s="3">
        <f>SUM(F36:F37)</f>
        <v>181</v>
      </c>
      <c r="G38" s="2"/>
      <c r="H38" s="30"/>
      <c r="I38" s="30"/>
      <c r="J38" s="30"/>
    </row>
    <row r="39" spans="1:14" ht="15.75" thickBot="1" x14ac:dyDescent="0.3">
      <c r="A39" s="33" t="s">
        <v>5</v>
      </c>
      <c r="B39" s="3">
        <v>11248</v>
      </c>
      <c r="C39" s="36"/>
      <c r="E39" s="30"/>
      <c r="F39" s="30"/>
      <c r="G39" s="30"/>
      <c r="H39" s="30"/>
      <c r="I39" s="30"/>
      <c r="J39" s="30"/>
    </row>
    <row r="40" spans="1:14" ht="52.5" thickBot="1" x14ac:dyDescent="0.35">
      <c r="A40" s="30"/>
      <c r="B40" s="30"/>
      <c r="C40" s="30"/>
      <c r="E40" s="58" t="s">
        <v>60</v>
      </c>
      <c r="F40" s="59"/>
      <c r="G40" s="60"/>
      <c r="H40" s="30"/>
      <c r="I40" s="30"/>
      <c r="J40" s="30"/>
    </row>
    <row r="41" spans="1:14" ht="18" thickBot="1" x14ac:dyDescent="0.35">
      <c r="A41" s="167" t="s">
        <v>170</v>
      </c>
      <c r="B41" s="168"/>
      <c r="C41" s="169"/>
      <c r="E41" s="12" t="s">
        <v>12</v>
      </c>
      <c r="F41" s="4" t="s">
        <v>1</v>
      </c>
      <c r="G41" s="11" t="s">
        <v>2</v>
      </c>
      <c r="H41" s="30"/>
      <c r="I41" s="30"/>
      <c r="J41" s="30"/>
    </row>
    <row r="42" spans="1:14" x14ac:dyDescent="0.25">
      <c r="A42" s="12" t="s">
        <v>0</v>
      </c>
      <c r="B42" s="4" t="s">
        <v>1</v>
      </c>
      <c r="C42" s="11" t="s">
        <v>2</v>
      </c>
      <c r="E42" s="32" t="s">
        <v>14</v>
      </c>
      <c r="F42" s="6">
        <v>67</v>
      </c>
      <c r="G42" s="5">
        <f>F42/$F$53</f>
        <v>0.24275362318840579</v>
      </c>
      <c r="H42" s="30"/>
      <c r="I42" s="30"/>
      <c r="J42" s="30"/>
    </row>
    <row r="43" spans="1:14" x14ac:dyDescent="0.25">
      <c r="A43" s="32" t="s">
        <v>3</v>
      </c>
      <c r="B43" s="6">
        <v>17561</v>
      </c>
      <c r="C43" s="5">
        <v>0.98299999999999998</v>
      </c>
      <c r="E43" s="32" t="s">
        <v>17</v>
      </c>
      <c r="F43" s="6">
        <v>52</v>
      </c>
      <c r="G43" s="5">
        <f>F43/$F$53</f>
        <v>0.18840579710144928</v>
      </c>
      <c r="H43" s="30"/>
      <c r="I43" s="30"/>
      <c r="J43" s="30"/>
    </row>
    <row r="44" spans="1:14" x14ac:dyDescent="0.25">
      <c r="A44" s="13" t="s">
        <v>4</v>
      </c>
      <c r="B44" s="14">
        <v>305</v>
      </c>
      <c r="C44" s="15">
        <v>1.7000000000000001E-2</v>
      </c>
      <c r="E44" s="32" t="s">
        <v>141</v>
      </c>
      <c r="F44" s="6">
        <v>49</v>
      </c>
      <c r="G44" s="5">
        <f>F44/$F$53</f>
        <v>0.17753623188405798</v>
      </c>
      <c r="H44" s="30"/>
      <c r="I44" s="30"/>
      <c r="J44" s="30"/>
    </row>
    <row r="45" spans="1:14" ht="15.75" thickBot="1" x14ac:dyDescent="0.3">
      <c r="A45" s="33" t="s">
        <v>5</v>
      </c>
      <c r="B45" s="3">
        <v>17866</v>
      </c>
      <c r="C45" s="2"/>
      <c r="E45" s="32" t="s">
        <v>18</v>
      </c>
      <c r="F45" s="6">
        <v>28</v>
      </c>
      <c r="G45" s="5">
        <f>F45/$F$53</f>
        <v>0.10144927536231885</v>
      </c>
      <c r="H45" s="30"/>
      <c r="I45" s="30"/>
      <c r="J45" s="30"/>
    </row>
    <row r="46" spans="1:14" ht="15.75" thickBot="1" x14ac:dyDescent="0.3">
      <c r="E46" s="32" t="s">
        <v>29</v>
      </c>
      <c r="F46" s="6">
        <v>22</v>
      </c>
      <c r="G46" s="5">
        <f>F46/$F$53</f>
        <v>7.9710144927536225E-2</v>
      </c>
      <c r="H46" s="30"/>
      <c r="I46" s="30"/>
      <c r="J46" s="30"/>
    </row>
    <row r="47" spans="1:14" ht="18" thickBot="1" x14ac:dyDescent="0.35">
      <c r="A47" s="137" t="s">
        <v>41</v>
      </c>
      <c r="B47" s="138"/>
      <c r="C47" s="139"/>
      <c r="E47" s="32" t="s">
        <v>150</v>
      </c>
      <c r="F47" s="6">
        <v>16</v>
      </c>
      <c r="G47" s="5">
        <f>F47/$F$53</f>
        <v>5.7971014492753624E-2</v>
      </c>
      <c r="H47" s="30"/>
      <c r="I47" s="30"/>
      <c r="J47" s="30"/>
    </row>
    <row r="48" spans="1:14" x14ac:dyDescent="0.25">
      <c r="A48" s="12" t="s">
        <v>6</v>
      </c>
      <c r="B48" s="4" t="s">
        <v>7</v>
      </c>
      <c r="C48" s="11" t="s">
        <v>2</v>
      </c>
      <c r="E48" s="32" t="s">
        <v>13</v>
      </c>
      <c r="F48" s="6">
        <v>11</v>
      </c>
      <c r="G48" s="5">
        <f>F48/$F$53</f>
        <v>3.9855072463768113E-2</v>
      </c>
      <c r="H48" s="30"/>
      <c r="I48" s="30"/>
      <c r="J48" s="30"/>
    </row>
    <row r="49" spans="1:60" x14ac:dyDescent="0.25">
      <c r="A49" s="25" t="s">
        <v>36</v>
      </c>
      <c r="B49" s="6">
        <f>B26</f>
        <v>461</v>
      </c>
      <c r="C49" s="5">
        <f>B49/$B$51</f>
        <v>0.60182767624020883</v>
      </c>
      <c r="E49" s="32" t="s">
        <v>20</v>
      </c>
      <c r="F49" s="6">
        <v>10</v>
      </c>
      <c r="G49" s="5">
        <f>F49/$F$53</f>
        <v>3.6231884057971016E-2</v>
      </c>
      <c r="H49" s="30"/>
      <c r="I49" s="30"/>
      <c r="J49" s="30"/>
    </row>
    <row r="50" spans="1:60" x14ac:dyDescent="0.25">
      <c r="A50" s="13" t="s">
        <v>37</v>
      </c>
      <c r="B50" s="14">
        <f>B27</f>
        <v>305</v>
      </c>
      <c r="C50" s="15">
        <f>B50/$B$51</f>
        <v>0.39817232375979111</v>
      </c>
      <c r="E50" s="32" t="s">
        <v>24</v>
      </c>
      <c r="F50" s="6">
        <v>10</v>
      </c>
      <c r="G50" s="5">
        <f>F50/$F$53</f>
        <v>3.6231884057971016E-2</v>
      </c>
      <c r="H50" s="30"/>
      <c r="I50" s="30"/>
      <c r="J50" s="30"/>
    </row>
    <row r="51" spans="1:60" ht="15.75" thickBot="1" x14ac:dyDescent="0.3">
      <c r="A51" s="26" t="s">
        <v>5</v>
      </c>
      <c r="B51" s="3">
        <f>SUM(B49:B50)</f>
        <v>766</v>
      </c>
      <c r="C51" s="2"/>
      <c r="E51" s="32" t="s">
        <v>151</v>
      </c>
      <c r="F51" s="6">
        <v>9</v>
      </c>
      <c r="G51" s="5">
        <f>F51/$F$53</f>
        <v>3.2608695652173912E-2</v>
      </c>
      <c r="H51" s="30"/>
      <c r="I51" s="30"/>
      <c r="J51" s="30"/>
    </row>
    <row r="52" spans="1:60" s="24" customFormat="1" ht="15.75" thickBot="1" x14ac:dyDescent="0.3">
      <c r="E52" s="13" t="s">
        <v>15</v>
      </c>
      <c r="F52" s="14">
        <v>2</v>
      </c>
      <c r="G52" s="15">
        <f>F52/$F$53</f>
        <v>7.246376811594203E-3</v>
      </c>
      <c r="H52" s="30"/>
      <c r="I52" s="30"/>
      <c r="J52" s="30"/>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row>
    <row r="53" spans="1:60" ht="18" thickBot="1" x14ac:dyDescent="0.35">
      <c r="A53" s="141" t="s">
        <v>44</v>
      </c>
      <c r="B53" s="142"/>
      <c r="C53" s="143"/>
      <c r="E53" s="33" t="s">
        <v>5</v>
      </c>
      <c r="F53" s="3">
        <f>SUM(F42:F52)</f>
        <v>276</v>
      </c>
      <c r="G53" s="2"/>
      <c r="H53" s="30"/>
      <c r="I53" s="30"/>
      <c r="J53" s="30"/>
    </row>
    <row r="54" spans="1:60" x14ac:dyDescent="0.25">
      <c r="A54" s="12" t="s">
        <v>45</v>
      </c>
      <c r="B54" s="4" t="s">
        <v>7</v>
      </c>
      <c r="C54" s="11" t="s">
        <v>2</v>
      </c>
      <c r="E54" s="44" t="s">
        <v>159</v>
      </c>
      <c r="F54" s="30"/>
      <c r="G54" s="30"/>
      <c r="H54" s="30"/>
      <c r="I54" s="30"/>
      <c r="J54" s="30"/>
    </row>
    <row r="55" spans="1:60" ht="15.75" thickBot="1" x14ac:dyDescent="0.3">
      <c r="A55" s="25" t="s">
        <v>46</v>
      </c>
      <c r="B55" s="6">
        <v>150</v>
      </c>
      <c r="C55" s="5">
        <f t="shared" ref="C55:C61" si="3">B55/$B$62</f>
        <v>8.6206896551724144E-2</v>
      </c>
      <c r="E55" s="45"/>
      <c r="F55" s="30"/>
      <c r="G55" s="30"/>
      <c r="H55" s="30"/>
      <c r="I55" s="30"/>
      <c r="J55" s="30"/>
    </row>
    <row r="56" spans="1:60" ht="33.75" customHeight="1" thickBot="1" x14ac:dyDescent="0.35">
      <c r="A56" s="25" t="s">
        <v>47</v>
      </c>
      <c r="B56" s="6">
        <v>151</v>
      </c>
      <c r="C56" s="5">
        <f t="shared" si="3"/>
        <v>8.6781609195402301E-2</v>
      </c>
      <c r="E56" s="58" t="s">
        <v>61</v>
      </c>
      <c r="F56" s="59"/>
      <c r="G56" s="60"/>
      <c r="H56" s="30"/>
      <c r="I56" s="30"/>
      <c r="J56" s="30"/>
    </row>
    <row r="57" spans="1:60" x14ac:dyDescent="0.25">
      <c r="A57" s="25" t="s">
        <v>48</v>
      </c>
      <c r="B57" s="6">
        <v>160</v>
      </c>
      <c r="C57" s="5">
        <f t="shared" si="3"/>
        <v>9.1954022988505746E-2</v>
      </c>
      <c r="E57" s="12" t="s">
        <v>12</v>
      </c>
      <c r="F57" s="4" t="s">
        <v>1</v>
      </c>
      <c r="G57" s="11" t="s">
        <v>2</v>
      </c>
      <c r="H57" s="30"/>
      <c r="I57" s="30"/>
      <c r="J57" s="30"/>
    </row>
    <row r="58" spans="1:60" x14ac:dyDescent="0.25">
      <c r="A58" s="25" t="s">
        <v>49</v>
      </c>
      <c r="B58" s="6">
        <v>319</v>
      </c>
      <c r="C58" s="5">
        <f t="shared" si="3"/>
        <v>0.18333333333333332</v>
      </c>
      <c r="E58" s="32" t="s">
        <v>14</v>
      </c>
      <c r="F58" s="6">
        <v>58</v>
      </c>
      <c r="G58" s="5">
        <f>F58/$F$66</f>
        <v>0.32044198895027626</v>
      </c>
      <c r="H58" s="30"/>
      <c r="I58" s="30"/>
      <c r="J58" s="30"/>
    </row>
    <row r="59" spans="1:60" x14ac:dyDescent="0.25">
      <c r="A59" s="25" t="s">
        <v>50</v>
      </c>
      <c r="B59" s="6">
        <v>291</v>
      </c>
      <c r="C59" s="5">
        <f t="shared" si="3"/>
        <v>0.16724137931034483</v>
      </c>
      <c r="E59" s="32" t="s">
        <v>141</v>
      </c>
      <c r="F59" s="6">
        <v>38</v>
      </c>
      <c r="G59" s="5">
        <f>F59/$F$66</f>
        <v>0.20994475138121546</v>
      </c>
      <c r="H59" s="30"/>
      <c r="I59" s="30"/>
      <c r="J59" s="30"/>
    </row>
    <row r="60" spans="1:60" x14ac:dyDescent="0.25">
      <c r="A60" s="25" t="s">
        <v>51</v>
      </c>
      <c r="B60" s="6">
        <v>315</v>
      </c>
      <c r="C60" s="5">
        <f t="shared" si="3"/>
        <v>0.18103448275862069</v>
      </c>
      <c r="E60" s="32" t="s">
        <v>17</v>
      </c>
      <c r="F60" s="6">
        <v>31</v>
      </c>
      <c r="G60" s="5">
        <f>F60/$F$66</f>
        <v>0.17127071823204421</v>
      </c>
      <c r="H60" s="30"/>
      <c r="I60" s="30"/>
      <c r="J60" s="30"/>
    </row>
    <row r="61" spans="1:60" x14ac:dyDescent="0.25">
      <c r="A61" s="13" t="s">
        <v>52</v>
      </c>
      <c r="B61" s="14">
        <v>354</v>
      </c>
      <c r="C61" s="15">
        <f t="shared" si="3"/>
        <v>0.20344827586206896</v>
      </c>
      <c r="E61" s="32" t="s">
        <v>29</v>
      </c>
      <c r="F61" s="6">
        <v>22</v>
      </c>
      <c r="G61" s="5">
        <f>F61/$F$66</f>
        <v>0.12154696132596685</v>
      </c>
      <c r="H61" s="30"/>
      <c r="I61" s="30"/>
      <c r="J61" s="30"/>
    </row>
    <row r="62" spans="1:60" ht="15.75" thickBot="1" x14ac:dyDescent="0.3">
      <c r="A62" s="26" t="s">
        <v>5</v>
      </c>
      <c r="B62" s="3">
        <f>SUM(B55:B61)</f>
        <v>1740</v>
      </c>
      <c r="C62" s="2"/>
      <c r="E62" s="32" t="s">
        <v>13</v>
      </c>
      <c r="F62" s="6">
        <v>11</v>
      </c>
      <c r="G62" s="5">
        <f>F62/$F$66</f>
        <v>6.0773480662983423E-2</v>
      </c>
      <c r="H62" s="30"/>
      <c r="I62" s="30"/>
      <c r="J62" s="30"/>
    </row>
    <row r="63" spans="1:60" ht="15.75" thickBot="1" x14ac:dyDescent="0.3">
      <c r="E63" s="32" t="s">
        <v>20</v>
      </c>
      <c r="F63" s="6">
        <v>10</v>
      </c>
      <c r="G63" s="5">
        <f>F63/$F$66</f>
        <v>5.5248618784530384E-2</v>
      </c>
      <c r="H63" s="30"/>
      <c r="I63" s="30"/>
      <c r="J63" s="30"/>
    </row>
    <row r="64" spans="1:60" ht="18" thickBot="1" x14ac:dyDescent="0.35">
      <c r="A64" s="137" t="s">
        <v>53</v>
      </c>
      <c r="B64" s="138"/>
      <c r="C64" s="139"/>
      <c r="E64" s="32" t="s">
        <v>151</v>
      </c>
      <c r="F64" s="6">
        <v>9</v>
      </c>
      <c r="G64" s="5">
        <f>F64/$F$66</f>
        <v>4.9723756906077346E-2</v>
      </c>
      <c r="H64" s="30"/>
      <c r="I64" s="30"/>
      <c r="J64" s="30"/>
    </row>
    <row r="65" spans="1:10" x14ac:dyDescent="0.25">
      <c r="A65" s="12" t="s">
        <v>45</v>
      </c>
      <c r="B65" s="4" t="s">
        <v>7</v>
      </c>
      <c r="C65" s="11" t="s">
        <v>2</v>
      </c>
      <c r="E65" s="13" t="s">
        <v>15</v>
      </c>
      <c r="F65" s="14">
        <v>2</v>
      </c>
      <c r="G65" s="15">
        <f>F65/$F$66</f>
        <v>1.1049723756906077E-2</v>
      </c>
      <c r="H65" s="30"/>
      <c r="I65" s="30"/>
      <c r="J65" s="30"/>
    </row>
    <row r="66" spans="1:10" ht="15.75" thickBot="1" x14ac:dyDescent="0.3">
      <c r="A66" s="32" t="s">
        <v>46</v>
      </c>
      <c r="B66" s="6">
        <v>44</v>
      </c>
      <c r="C66" s="5">
        <f t="shared" ref="C66:C72" si="4">B66/$B$73</f>
        <v>5.7441253263707574E-2</v>
      </c>
      <c r="E66" s="33" t="s">
        <v>5</v>
      </c>
      <c r="F66" s="3">
        <f>SUM(F58:F65)</f>
        <v>181</v>
      </c>
      <c r="G66" s="2"/>
      <c r="H66" s="30"/>
      <c r="I66" s="30"/>
      <c r="J66" s="30"/>
    </row>
    <row r="67" spans="1:10" x14ac:dyDescent="0.25">
      <c r="A67" s="32" t="s">
        <v>47</v>
      </c>
      <c r="B67" s="6">
        <v>93</v>
      </c>
      <c r="C67" s="5">
        <f t="shared" si="4"/>
        <v>0.12140992167101827</v>
      </c>
      <c r="E67" s="30" t="s">
        <v>159</v>
      </c>
      <c r="F67" s="30"/>
      <c r="G67" s="30"/>
      <c r="H67" s="30"/>
      <c r="I67" s="30"/>
      <c r="J67" s="30"/>
    </row>
    <row r="68" spans="1:10" x14ac:dyDescent="0.25">
      <c r="A68" s="32" t="s">
        <v>48</v>
      </c>
      <c r="B68" s="6">
        <v>50</v>
      </c>
      <c r="C68" s="5">
        <f t="shared" si="4"/>
        <v>6.5274151436031339E-2</v>
      </c>
      <c r="E68" s="30"/>
      <c r="F68" s="30"/>
      <c r="G68" s="30"/>
      <c r="H68" s="30"/>
      <c r="I68" s="30"/>
      <c r="J68" s="30"/>
    </row>
    <row r="69" spans="1:10" x14ac:dyDescent="0.25">
      <c r="A69" s="32" t="s">
        <v>49</v>
      </c>
      <c r="B69" s="6">
        <v>130</v>
      </c>
      <c r="C69" s="5">
        <f t="shared" si="4"/>
        <v>0.16971279373368145</v>
      </c>
      <c r="E69" s="30" t="s">
        <v>160</v>
      </c>
      <c r="F69" s="30"/>
      <c r="G69" s="30"/>
    </row>
    <row r="70" spans="1:10" x14ac:dyDescent="0.25">
      <c r="A70" s="32" t="s">
        <v>50</v>
      </c>
      <c r="B70" s="6">
        <v>85</v>
      </c>
      <c r="C70" s="5">
        <f t="shared" si="4"/>
        <v>0.11096605744125326</v>
      </c>
    </row>
    <row r="71" spans="1:10" x14ac:dyDescent="0.25">
      <c r="A71" s="32" t="s">
        <v>51</v>
      </c>
      <c r="B71" s="6">
        <v>174</v>
      </c>
      <c r="C71" s="5">
        <f t="shared" si="4"/>
        <v>0.22715404699738903</v>
      </c>
    </row>
    <row r="72" spans="1:10" x14ac:dyDescent="0.25">
      <c r="A72" s="13" t="s">
        <v>52</v>
      </c>
      <c r="B72" s="14">
        <v>190</v>
      </c>
      <c r="C72" s="15">
        <f t="shared" si="4"/>
        <v>0.24804177545691905</v>
      </c>
    </row>
    <row r="73" spans="1:10" ht="15.75" thickBot="1" x14ac:dyDescent="0.3">
      <c r="A73" s="33" t="s">
        <v>5</v>
      </c>
      <c r="B73" s="3">
        <f>SUM(B66:B72)</f>
        <v>766</v>
      </c>
      <c r="C73" s="2"/>
    </row>
    <row r="74" spans="1:10" ht="15.75" thickBot="1" x14ac:dyDescent="0.3"/>
    <row r="75" spans="1:10" ht="18" thickBot="1" x14ac:dyDescent="0.35">
      <c r="A75" s="61" t="s">
        <v>11</v>
      </c>
      <c r="B75" s="62"/>
      <c r="C75" s="63"/>
    </row>
    <row r="76" spans="1:10" x14ac:dyDescent="0.25">
      <c r="A76" s="12" t="s">
        <v>12</v>
      </c>
      <c r="B76" s="4" t="s">
        <v>1</v>
      </c>
      <c r="C76" s="11" t="s">
        <v>2</v>
      </c>
    </row>
    <row r="77" spans="1:10" x14ac:dyDescent="0.25">
      <c r="A77" s="21" t="s">
        <v>13</v>
      </c>
      <c r="B77" s="6">
        <v>439</v>
      </c>
      <c r="C77" s="5">
        <f t="shared" ref="C77:C87" si="5">B77/$B$88</f>
        <v>0.25229885057471263</v>
      </c>
    </row>
    <row r="78" spans="1:10" x14ac:dyDescent="0.25">
      <c r="A78" s="21" t="s">
        <v>14</v>
      </c>
      <c r="B78" s="6">
        <v>279</v>
      </c>
      <c r="C78" s="5">
        <f t="shared" si="5"/>
        <v>0.16034482758620688</v>
      </c>
    </row>
    <row r="79" spans="1:10" x14ac:dyDescent="0.25">
      <c r="A79" s="21" t="s">
        <v>141</v>
      </c>
      <c r="B79" s="6">
        <v>157</v>
      </c>
      <c r="C79" s="5">
        <f t="shared" si="5"/>
        <v>9.022988505747126E-2</v>
      </c>
    </row>
    <row r="80" spans="1:10" x14ac:dyDescent="0.25">
      <c r="A80" s="21" t="s">
        <v>24</v>
      </c>
      <c r="B80" s="6">
        <v>131</v>
      </c>
      <c r="C80" s="5">
        <f t="shared" si="5"/>
        <v>7.5287356321839083E-2</v>
      </c>
    </row>
    <row r="81" spans="1:8" x14ac:dyDescent="0.25">
      <c r="A81" s="21" t="s">
        <v>19</v>
      </c>
      <c r="B81" s="6">
        <v>127</v>
      </c>
      <c r="C81" s="5">
        <f t="shared" si="5"/>
        <v>7.2988505747126439E-2</v>
      </c>
    </row>
    <row r="82" spans="1:8" ht="33.75" customHeight="1" x14ac:dyDescent="0.25">
      <c r="A82" s="21" t="s">
        <v>18</v>
      </c>
      <c r="B82" s="6">
        <v>103</v>
      </c>
      <c r="C82" s="5">
        <f t="shared" si="5"/>
        <v>5.9195402298850577E-2</v>
      </c>
    </row>
    <row r="83" spans="1:8" x14ac:dyDescent="0.25">
      <c r="A83" s="21" t="s">
        <v>17</v>
      </c>
      <c r="B83" s="6">
        <v>79</v>
      </c>
      <c r="C83" s="5">
        <f t="shared" si="5"/>
        <v>4.5402298850574715E-2</v>
      </c>
    </row>
    <row r="84" spans="1:8" x14ac:dyDescent="0.25">
      <c r="A84" s="21" t="s">
        <v>63</v>
      </c>
      <c r="B84" s="6">
        <v>49</v>
      </c>
      <c r="C84" s="5">
        <f t="shared" si="5"/>
        <v>2.8160919540229885E-2</v>
      </c>
    </row>
    <row r="85" spans="1:8" x14ac:dyDescent="0.25">
      <c r="A85" s="21" t="s">
        <v>21</v>
      </c>
      <c r="B85" s="6">
        <v>41</v>
      </c>
      <c r="C85" s="5">
        <f t="shared" si="5"/>
        <v>2.3563218390804597E-2</v>
      </c>
    </row>
    <row r="86" spans="1:8" x14ac:dyDescent="0.25">
      <c r="A86" s="21" t="s">
        <v>15</v>
      </c>
      <c r="B86" s="6">
        <v>39</v>
      </c>
      <c r="C86" s="5">
        <f t="shared" si="5"/>
        <v>2.2413793103448276E-2</v>
      </c>
    </row>
    <row r="87" spans="1:8" x14ac:dyDescent="0.25">
      <c r="A87" s="22" t="s">
        <v>33</v>
      </c>
      <c r="B87" s="14">
        <v>296</v>
      </c>
      <c r="C87" s="15">
        <f t="shared" si="5"/>
        <v>0.17011494252873563</v>
      </c>
    </row>
    <row r="88" spans="1:8" ht="15.75" thickBot="1" x14ac:dyDescent="0.3">
      <c r="A88" s="33" t="s">
        <v>5</v>
      </c>
      <c r="B88" s="3">
        <f>SUM(B77:B87)</f>
        <v>1740</v>
      </c>
      <c r="C88" s="2"/>
    </row>
    <row r="89" spans="1:8" ht="15.75" thickBot="1" x14ac:dyDescent="0.3">
      <c r="A89" s="30"/>
      <c r="B89" s="30"/>
      <c r="C89" s="30"/>
    </row>
    <row r="90" spans="1:8" ht="18" thickBot="1" x14ac:dyDescent="0.35">
      <c r="A90" s="137" t="s">
        <v>42</v>
      </c>
      <c r="B90" s="138"/>
      <c r="C90" s="139"/>
    </row>
    <row r="91" spans="1:8" x14ac:dyDescent="0.25">
      <c r="A91" s="12" t="s">
        <v>12</v>
      </c>
      <c r="B91" s="4" t="s">
        <v>1</v>
      </c>
      <c r="C91" s="11" t="s">
        <v>2</v>
      </c>
      <c r="G91" s="30"/>
    </row>
    <row r="92" spans="1:8" x14ac:dyDescent="0.25">
      <c r="A92" s="25" t="s">
        <v>13</v>
      </c>
      <c r="B92" s="6">
        <v>149</v>
      </c>
      <c r="C92" s="5">
        <f t="shared" ref="C92:C102" si="6">B92/$B$103</f>
        <v>0.19451697127937337</v>
      </c>
      <c r="G92" s="30"/>
      <c r="H92" s="30"/>
    </row>
    <row r="93" spans="1:8" x14ac:dyDescent="0.25">
      <c r="A93" s="25" t="s">
        <v>141</v>
      </c>
      <c r="B93" s="6">
        <v>134</v>
      </c>
      <c r="C93" s="5">
        <f t="shared" si="6"/>
        <v>0.17493472584856398</v>
      </c>
      <c r="H93" s="30"/>
    </row>
    <row r="94" spans="1:8" x14ac:dyDescent="0.25">
      <c r="A94" s="25" t="s">
        <v>14</v>
      </c>
      <c r="B94" s="6">
        <v>128</v>
      </c>
      <c r="C94" s="5">
        <f t="shared" si="6"/>
        <v>0.16710182767624021</v>
      </c>
      <c r="G94" s="30"/>
    </row>
    <row r="95" spans="1:8" x14ac:dyDescent="0.25">
      <c r="A95" s="25" t="s">
        <v>17</v>
      </c>
      <c r="B95" s="6">
        <v>48</v>
      </c>
      <c r="C95" s="5">
        <f t="shared" si="6"/>
        <v>6.2663185378590072E-2</v>
      </c>
      <c r="G95" s="30"/>
      <c r="H95" s="30"/>
    </row>
    <row r="96" spans="1:8" x14ac:dyDescent="0.25">
      <c r="A96" s="25" t="s">
        <v>18</v>
      </c>
      <c r="B96" s="6">
        <v>43</v>
      </c>
      <c r="C96" s="5">
        <f t="shared" si="6"/>
        <v>5.6135770234986948E-2</v>
      </c>
      <c r="G96" s="30"/>
      <c r="H96" s="30"/>
    </row>
    <row r="97" spans="1:22" x14ac:dyDescent="0.25">
      <c r="A97" s="25" t="s">
        <v>24</v>
      </c>
      <c r="B97" s="6">
        <v>41</v>
      </c>
      <c r="C97" s="5">
        <f t="shared" si="6"/>
        <v>5.3524804177545689E-2</v>
      </c>
      <c r="H97" s="30"/>
    </row>
    <row r="98" spans="1:22" x14ac:dyDescent="0.25">
      <c r="A98" s="25" t="s">
        <v>19</v>
      </c>
      <c r="B98" s="6">
        <v>31</v>
      </c>
      <c r="C98" s="5">
        <f t="shared" si="6"/>
        <v>4.0469973890339427E-2</v>
      </c>
      <c r="I98" s="30"/>
      <c r="J98" s="30"/>
      <c r="K98" s="30"/>
      <c r="L98" s="30"/>
      <c r="M98" s="30"/>
      <c r="N98" s="30"/>
      <c r="O98" s="30"/>
      <c r="P98" s="30"/>
    </row>
    <row r="99" spans="1:22" x14ac:dyDescent="0.25">
      <c r="A99" s="25" t="s">
        <v>29</v>
      </c>
      <c r="B99" s="6">
        <v>31</v>
      </c>
      <c r="C99" s="5">
        <f t="shared" si="6"/>
        <v>4.0469973890339427E-2</v>
      </c>
      <c r="I99" s="30"/>
      <c r="J99" s="30"/>
      <c r="K99" s="30"/>
      <c r="L99" s="30"/>
      <c r="M99" s="30"/>
      <c r="N99" s="30"/>
      <c r="O99" s="30"/>
      <c r="P99" s="30"/>
    </row>
    <row r="100" spans="1:22" x14ac:dyDescent="0.25">
      <c r="A100" s="25" t="s">
        <v>26</v>
      </c>
      <c r="B100" s="6">
        <v>27</v>
      </c>
      <c r="C100" s="5">
        <f t="shared" si="6"/>
        <v>3.5248041775456922E-2</v>
      </c>
      <c r="G100" s="30"/>
      <c r="I100" s="30"/>
      <c r="J100" s="30"/>
      <c r="K100" s="30"/>
      <c r="L100" s="30"/>
      <c r="M100" s="30"/>
      <c r="N100" s="30"/>
      <c r="O100" s="30"/>
      <c r="P100" s="30"/>
    </row>
    <row r="101" spans="1:22" x14ac:dyDescent="0.25">
      <c r="A101" s="25" t="s">
        <v>143</v>
      </c>
      <c r="B101" s="6">
        <v>22</v>
      </c>
      <c r="C101" s="5">
        <f t="shared" si="6"/>
        <v>2.8720626631853787E-2</v>
      </c>
      <c r="H101" s="30"/>
      <c r="Q101" s="30"/>
      <c r="R101" s="30"/>
      <c r="S101" s="30"/>
      <c r="T101" s="30"/>
      <c r="U101" s="30"/>
      <c r="V101" s="30"/>
    </row>
    <row r="102" spans="1:22" x14ac:dyDescent="0.25">
      <c r="A102" s="13" t="s">
        <v>33</v>
      </c>
      <c r="B102" s="14">
        <v>112</v>
      </c>
      <c r="C102" s="15">
        <f t="shared" si="6"/>
        <v>0.14621409921671019</v>
      </c>
      <c r="Q102" s="30"/>
      <c r="R102" s="30"/>
      <c r="S102" s="30"/>
      <c r="T102" s="30"/>
      <c r="U102" s="30"/>
      <c r="V102" s="30"/>
    </row>
    <row r="103" spans="1:22" ht="15.75" thickBot="1" x14ac:dyDescent="0.3">
      <c r="A103" s="26" t="s">
        <v>5</v>
      </c>
      <c r="B103" s="3">
        <f>SUM(B92:B102)</f>
        <v>766</v>
      </c>
      <c r="C103" s="2"/>
      <c r="D103" s="24"/>
      <c r="Q103" s="30"/>
      <c r="R103" s="30"/>
      <c r="S103" s="30"/>
      <c r="T103" s="30"/>
      <c r="U103" s="30"/>
      <c r="V103" s="30"/>
    </row>
    <row r="104" spans="1:22" ht="34.5" customHeight="1" x14ac:dyDescent="0.25"/>
    <row r="115" ht="31.5" customHeight="1" x14ac:dyDescent="0.25"/>
    <row r="125" ht="31.5" customHeight="1" x14ac:dyDescent="0.25"/>
    <row r="131" spans="1:6" ht="32.25" customHeight="1" x14ac:dyDescent="0.25">
      <c r="D131" s="30"/>
      <c r="E131" s="30"/>
      <c r="F131" s="30"/>
    </row>
    <row r="132" spans="1:6" x14ac:dyDescent="0.25">
      <c r="D132" s="30"/>
      <c r="E132" s="30"/>
      <c r="F132" s="30"/>
    </row>
    <row r="133" spans="1:6" x14ac:dyDescent="0.25">
      <c r="D133" s="30"/>
      <c r="E133" s="30"/>
      <c r="F133" s="30"/>
    </row>
    <row r="134" spans="1:6" x14ac:dyDescent="0.25">
      <c r="D134" s="30"/>
      <c r="E134" s="30"/>
      <c r="F134" s="30"/>
    </row>
    <row r="135" spans="1:6" x14ac:dyDescent="0.25">
      <c r="D135" s="30"/>
      <c r="E135" s="30"/>
      <c r="F135" s="30"/>
    </row>
    <row r="136" spans="1:6" x14ac:dyDescent="0.25">
      <c r="D136" s="30"/>
      <c r="E136" s="30"/>
      <c r="F136" s="30"/>
    </row>
    <row r="137" spans="1:6" x14ac:dyDescent="0.25">
      <c r="D137" s="30"/>
      <c r="E137" s="30"/>
      <c r="F137" s="30"/>
    </row>
    <row r="138" spans="1:6" x14ac:dyDescent="0.25">
      <c r="D138" s="30"/>
      <c r="E138" s="30"/>
      <c r="F138" s="30"/>
    </row>
    <row r="139" spans="1:6" x14ac:dyDescent="0.25">
      <c r="D139" s="30"/>
      <c r="E139" s="30"/>
      <c r="F139" s="30"/>
    </row>
    <row r="140" spans="1:6" x14ac:dyDescent="0.25">
      <c r="A140" s="37"/>
      <c r="B140" s="6"/>
      <c r="C140" s="37"/>
      <c r="D140" s="30"/>
      <c r="E140" s="30"/>
      <c r="F140" s="30"/>
    </row>
    <row r="141" spans="1:6" x14ac:dyDescent="0.25">
      <c r="A141" s="39" t="s">
        <v>155</v>
      </c>
      <c r="B141" s="40"/>
      <c r="C141" s="41"/>
      <c r="D141" s="30"/>
      <c r="E141" s="30"/>
      <c r="F141" s="30"/>
    </row>
    <row r="142" spans="1:6" x14ac:dyDescent="0.25">
      <c r="A142" s="42" t="s">
        <v>156</v>
      </c>
      <c r="B142" s="40"/>
      <c r="C142" s="41"/>
      <c r="D142" s="30"/>
      <c r="E142" s="30"/>
      <c r="F142" s="30"/>
    </row>
    <row r="143" spans="1:6" x14ac:dyDescent="0.25">
      <c r="A143" s="42" t="s">
        <v>157</v>
      </c>
      <c r="B143" s="40"/>
      <c r="C143" s="41"/>
      <c r="D143" s="30"/>
      <c r="E143" s="30"/>
      <c r="F143" s="30"/>
    </row>
    <row r="144" spans="1:6" x14ac:dyDescent="0.25">
      <c r="A144" s="30"/>
      <c r="B144" s="30"/>
      <c r="C144" s="30"/>
      <c r="D144" s="30"/>
      <c r="E144" s="30"/>
      <c r="F144" s="30"/>
    </row>
    <row r="147" ht="34.5" customHeight="1" x14ac:dyDescent="0.25"/>
    <row r="209" spans="1:6" x14ac:dyDescent="0.25">
      <c r="A209" s="30"/>
      <c r="B209" s="30"/>
      <c r="C209" s="30"/>
      <c r="D209" s="30"/>
      <c r="E209" s="30"/>
      <c r="F209" s="30"/>
    </row>
    <row r="210" spans="1:6" x14ac:dyDescent="0.25">
      <c r="A210" s="30"/>
      <c r="B210" s="30"/>
      <c r="C210" s="30"/>
      <c r="D210" s="30"/>
      <c r="E210" s="30"/>
      <c r="F210" s="30"/>
    </row>
    <row r="211" spans="1:6" x14ac:dyDescent="0.25">
      <c r="A211" s="30"/>
      <c r="B211" s="30"/>
      <c r="C211" s="30"/>
      <c r="D211" s="30"/>
      <c r="E211" s="30"/>
      <c r="F211" s="30"/>
    </row>
    <row r="212" spans="1:6" x14ac:dyDescent="0.25">
      <c r="A212" s="30"/>
      <c r="B212" s="30"/>
      <c r="C212" s="30"/>
      <c r="D212" s="30"/>
      <c r="E212" s="30"/>
      <c r="F212" s="30"/>
    </row>
    <row r="213" spans="1:6" x14ac:dyDescent="0.25">
      <c r="A213" s="30"/>
      <c r="B213" s="30"/>
      <c r="C213" s="30"/>
      <c r="D213" s="30"/>
      <c r="E213" s="30"/>
      <c r="F213" s="30"/>
    </row>
    <row r="214" spans="1:6" x14ac:dyDescent="0.25">
      <c r="A214" s="30"/>
      <c r="B214" s="30"/>
      <c r="C214" s="30"/>
      <c r="D214" s="30"/>
      <c r="E214" s="30"/>
      <c r="F214" s="30"/>
    </row>
    <row r="215" spans="1:6" x14ac:dyDescent="0.25">
      <c r="A215" s="30"/>
      <c r="B215" s="30"/>
      <c r="C215" s="30"/>
      <c r="D215" s="30"/>
      <c r="E215" s="30"/>
      <c r="F215" s="30"/>
    </row>
    <row r="216" spans="1:6" x14ac:dyDescent="0.25">
      <c r="A216" s="30"/>
      <c r="B216" s="30"/>
      <c r="C216" s="30"/>
      <c r="D216" s="30"/>
      <c r="E216" s="30"/>
      <c r="F216" s="30"/>
    </row>
    <row r="217" spans="1:6" x14ac:dyDescent="0.25">
      <c r="A217" s="30"/>
      <c r="B217" s="30"/>
      <c r="C217" s="30"/>
      <c r="D217" s="30"/>
      <c r="E217" s="30"/>
      <c r="F217" s="30"/>
    </row>
    <row r="218" spans="1:6" x14ac:dyDescent="0.25">
      <c r="A218" s="30"/>
      <c r="B218" s="30"/>
      <c r="C218" s="30"/>
      <c r="D218" s="30"/>
      <c r="E218" s="30"/>
      <c r="F218" s="30"/>
    </row>
    <row r="219" spans="1:6" x14ac:dyDescent="0.25">
      <c r="A219" s="30"/>
      <c r="B219" s="30"/>
      <c r="C219" s="30"/>
      <c r="D219" s="30"/>
      <c r="E219" s="30"/>
      <c r="F219" s="30"/>
    </row>
    <row r="220" spans="1:6" x14ac:dyDescent="0.25">
      <c r="A220" s="30"/>
      <c r="B220" s="30"/>
      <c r="C220" s="30"/>
      <c r="D220" s="30"/>
      <c r="E220" s="30"/>
      <c r="F220" s="30"/>
    </row>
    <row r="221" spans="1:6" x14ac:dyDescent="0.25">
      <c r="A221" s="30"/>
      <c r="B221" s="30"/>
      <c r="C221" s="30"/>
      <c r="D221" s="30"/>
      <c r="E221" s="30"/>
      <c r="F221" s="30"/>
    </row>
    <row r="222" spans="1:6" x14ac:dyDescent="0.25">
      <c r="A222" s="30"/>
      <c r="B222" s="30"/>
      <c r="C222" s="30"/>
      <c r="D222" s="30"/>
      <c r="E222" s="30"/>
      <c r="F222" s="30"/>
    </row>
    <row r="223" spans="1:6" x14ac:dyDescent="0.25">
      <c r="A223" s="30"/>
      <c r="B223" s="30"/>
      <c r="C223" s="30"/>
      <c r="D223" s="30"/>
      <c r="E223" s="30"/>
      <c r="F223" s="30"/>
    </row>
  </sheetData>
  <mergeCells count="12">
    <mergeCell ref="A1:G1"/>
    <mergeCell ref="S4:U4"/>
    <mergeCell ref="A90:C90"/>
    <mergeCell ref="A53:C53"/>
    <mergeCell ref="A64:C64"/>
    <mergeCell ref="A5:C5"/>
    <mergeCell ref="A12:C12"/>
    <mergeCell ref="A24:C24"/>
    <mergeCell ref="A47:C47"/>
    <mergeCell ref="A35:C35"/>
    <mergeCell ref="A41:C41"/>
    <mergeCell ref="E5:G5"/>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61"/>
  <sheetViews>
    <sheetView topLeftCell="A50" workbookViewId="0">
      <selection activeCell="F36" sqref="F36"/>
    </sheetView>
  </sheetViews>
  <sheetFormatPr defaultColWidth="8.85546875" defaultRowHeight="15" x14ac:dyDescent="0.25"/>
  <cols>
    <col min="1" max="1" width="26.7109375" style="30" customWidth="1"/>
    <col min="2" max="2" width="10.7109375" style="30" bestFit="1" customWidth="1"/>
    <col min="3" max="3" width="7.85546875" style="30" customWidth="1"/>
    <col min="4" max="4" width="8.85546875" style="30"/>
    <col min="5" max="5" width="28" style="30" customWidth="1"/>
    <col min="6" max="6" width="14.7109375" style="30" customWidth="1"/>
    <col min="7" max="7" width="25.42578125" style="30" customWidth="1"/>
    <col min="8" max="8" width="8.85546875" style="30"/>
    <col min="9" max="9" width="30.42578125" style="30" bestFit="1" customWidth="1"/>
    <col min="10" max="16384" width="8.85546875" style="30"/>
  </cols>
  <sheetData>
    <row r="1" spans="1:10" ht="21" x14ac:dyDescent="0.35">
      <c r="A1" s="151" t="s">
        <v>241</v>
      </c>
      <c r="B1" s="151"/>
      <c r="C1" s="151"/>
      <c r="D1" s="151"/>
      <c r="E1" s="151"/>
      <c r="F1" s="151"/>
    </row>
    <row r="2" spans="1:10" ht="21" x14ac:dyDescent="0.35">
      <c r="A2" s="38" t="s">
        <v>153</v>
      </c>
      <c r="B2" s="38"/>
      <c r="F2" s="93"/>
    </row>
    <row r="3" spans="1:10" ht="21" x14ac:dyDescent="0.35">
      <c r="A3" s="30" t="s">
        <v>154</v>
      </c>
      <c r="F3" s="93"/>
    </row>
    <row r="4" spans="1:10" ht="15.75" thickBot="1" x14ac:dyDescent="0.3"/>
    <row r="5" spans="1:10" ht="18" thickBot="1" x14ac:dyDescent="0.35">
      <c r="A5" s="141" t="s">
        <v>34</v>
      </c>
      <c r="B5" s="142"/>
      <c r="C5" s="143"/>
      <c r="E5" s="141" t="s">
        <v>149</v>
      </c>
      <c r="F5" s="142"/>
      <c r="G5" s="143"/>
      <c r="I5" s="141" t="s">
        <v>62</v>
      </c>
      <c r="J5" s="143"/>
    </row>
    <row r="6" spans="1:10" x14ac:dyDescent="0.25">
      <c r="A6" s="12" t="s">
        <v>0</v>
      </c>
      <c r="B6" s="4" t="s">
        <v>1</v>
      </c>
      <c r="C6" s="11" t="s">
        <v>2</v>
      </c>
      <c r="E6" s="12" t="s">
        <v>54</v>
      </c>
      <c r="F6" s="4" t="s">
        <v>1</v>
      </c>
      <c r="G6" s="11" t="s">
        <v>2</v>
      </c>
      <c r="I6" s="17" t="s">
        <v>240</v>
      </c>
      <c r="J6" s="29"/>
    </row>
    <row r="7" spans="1:10" x14ac:dyDescent="0.25">
      <c r="A7" s="32" t="s">
        <v>3</v>
      </c>
      <c r="B7" s="6">
        <v>129235</v>
      </c>
      <c r="C7" s="5">
        <f>B7/$B$9</f>
        <v>0.93685210154698217</v>
      </c>
      <c r="E7" s="32" t="s">
        <v>55</v>
      </c>
      <c r="F7" s="6">
        <v>52678</v>
      </c>
      <c r="G7" s="5">
        <f>F7/$F$9</f>
        <v>0.9569988191479698</v>
      </c>
      <c r="I7" s="32" t="s">
        <v>239</v>
      </c>
      <c r="J7" s="29"/>
    </row>
    <row r="8" spans="1:10" x14ac:dyDescent="0.25">
      <c r="A8" s="13" t="s">
        <v>4</v>
      </c>
      <c r="B8" s="14">
        <v>8711</v>
      </c>
      <c r="C8" s="15">
        <f>B8/$B$9</f>
        <v>6.3147898453017853E-2</v>
      </c>
      <c r="E8" s="13" t="s">
        <v>58</v>
      </c>
      <c r="F8" s="14">
        <v>2367</v>
      </c>
      <c r="G8" s="15">
        <f>F8/$F$9</f>
        <v>4.3001180852030155E-2</v>
      </c>
      <c r="I8" s="32" t="s">
        <v>238</v>
      </c>
      <c r="J8" s="29"/>
    </row>
    <row r="9" spans="1:10" ht="15.75" thickBot="1" x14ac:dyDescent="0.3">
      <c r="A9" s="33" t="s">
        <v>5</v>
      </c>
      <c r="B9" s="3">
        <f>SUM(B7:B8)</f>
        <v>137946</v>
      </c>
      <c r="C9" s="2"/>
      <c r="E9" s="33" t="s">
        <v>5</v>
      </c>
      <c r="F9" s="3">
        <f>SUM(F7:F8)</f>
        <v>55045</v>
      </c>
      <c r="G9" s="2"/>
      <c r="I9" s="32" t="s">
        <v>237</v>
      </c>
      <c r="J9" s="29"/>
    </row>
    <row r="10" spans="1:10" x14ac:dyDescent="0.25">
      <c r="A10" s="30" t="s">
        <v>223</v>
      </c>
      <c r="E10" s="30" t="s">
        <v>166</v>
      </c>
      <c r="F10" s="6"/>
      <c r="G10" s="37"/>
      <c r="I10" s="32" t="s">
        <v>236</v>
      </c>
      <c r="J10" s="29"/>
    </row>
    <row r="11" spans="1:10" ht="15.75" thickBot="1" x14ac:dyDescent="0.3">
      <c r="I11" s="32" t="s">
        <v>235</v>
      </c>
      <c r="J11" s="29"/>
    </row>
    <row r="12" spans="1:10" ht="18" thickBot="1" x14ac:dyDescent="0.35">
      <c r="A12" s="141" t="s">
        <v>35</v>
      </c>
      <c r="B12" s="142"/>
      <c r="C12" s="143"/>
      <c r="E12" s="137" t="s">
        <v>56</v>
      </c>
      <c r="F12" s="138"/>
      <c r="G12" s="139"/>
      <c r="I12" s="32" t="s">
        <v>234</v>
      </c>
      <c r="J12" s="29"/>
    </row>
    <row r="13" spans="1:10" x14ac:dyDescent="0.25">
      <c r="A13" s="12" t="s">
        <v>6</v>
      </c>
      <c r="B13" s="4" t="s">
        <v>7</v>
      </c>
      <c r="C13" s="11" t="s">
        <v>2</v>
      </c>
      <c r="E13" s="12" t="s">
        <v>6</v>
      </c>
      <c r="F13" s="4" t="s">
        <v>7</v>
      </c>
      <c r="G13" s="11" t="s">
        <v>2</v>
      </c>
      <c r="I13" s="32" t="s">
        <v>233</v>
      </c>
      <c r="J13" s="29"/>
    </row>
    <row r="14" spans="1:10" x14ac:dyDescent="0.25">
      <c r="A14" s="32" t="s">
        <v>36</v>
      </c>
      <c r="B14" s="6">
        <v>15390</v>
      </c>
      <c r="C14" s="5">
        <f t="shared" ref="C14:C20" si="0">B14/$B$21</f>
        <v>0.11156539515462573</v>
      </c>
      <c r="E14" s="32" t="s">
        <v>36</v>
      </c>
      <c r="F14" s="6">
        <v>3216</v>
      </c>
      <c r="G14" s="5">
        <f t="shared" ref="G14:G19" si="1">F14/$F$20</f>
        <v>8.6968279293653153E-2</v>
      </c>
      <c r="I14" s="32" t="s">
        <v>232</v>
      </c>
      <c r="J14" s="29"/>
    </row>
    <row r="15" spans="1:10" x14ac:dyDescent="0.25">
      <c r="A15" s="32" t="s">
        <v>37</v>
      </c>
      <c r="B15" s="6">
        <v>21621</v>
      </c>
      <c r="C15" s="5">
        <f t="shared" si="0"/>
        <v>0.15673524422600149</v>
      </c>
      <c r="E15" s="32" t="s">
        <v>37</v>
      </c>
      <c r="F15" s="6">
        <v>4968</v>
      </c>
      <c r="G15" s="5">
        <f t="shared" si="1"/>
        <v>0.1343465209984045</v>
      </c>
      <c r="I15" s="32" t="s">
        <v>231</v>
      </c>
      <c r="J15" s="29"/>
    </row>
    <row r="16" spans="1:10" x14ac:dyDescent="0.25">
      <c r="A16" s="32" t="s">
        <v>38</v>
      </c>
      <c r="B16" s="6">
        <v>23035</v>
      </c>
      <c r="C16" s="5">
        <f t="shared" si="0"/>
        <v>0.16698563205892161</v>
      </c>
      <c r="E16" s="32" t="s">
        <v>38</v>
      </c>
      <c r="F16" s="6">
        <v>6327</v>
      </c>
      <c r="G16" s="5">
        <f t="shared" si="1"/>
        <v>0.17109710917006951</v>
      </c>
      <c r="I16" s="32" t="s">
        <v>230</v>
      </c>
      <c r="J16" s="29"/>
    </row>
    <row r="17" spans="1:10" x14ac:dyDescent="0.25">
      <c r="A17" s="32" t="s">
        <v>39</v>
      </c>
      <c r="B17" s="6">
        <v>19754</v>
      </c>
      <c r="C17" s="5">
        <f t="shared" si="0"/>
        <v>0.14320096269554752</v>
      </c>
      <c r="E17" s="32" t="s">
        <v>39</v>
      </c>
      <c r="F17" s="6">
        <v>5395</v>
      </c>
      <c r="G17" s="5">
        <f t="shared" si="1"/>
        <v>0.14589361529516753</v>
      </c>
      <c r="I17" s="32" t="s">
        <v>229</v>
      </c>
      <c r="J17" s="29"/>
    </row>
    <row r="18" spans="1:10" x14ac:dyDescent="0.25">
      <c r="A18" s="32" t="s">
        <v>40</v>
      </c>
      <c r="B18" s="6">
        <v>16663</v>
      </c>
      <c r="C18" s="5">
        <f t="shared" si="0"/>
        <v>0.12079364388963798</v>
      </c>
      <c r="E18" s="32" t="s">
        <v>40</v>
      </c>
      <c r="F18" s="6">
        <v>4984</v>
      </c>
      <c r="G18" s="5">
        <f t="shared" si="1"/>
        <v>0.13477919900484059</v>
      </c>
      <c r="I18" s="32" t="s">
        <v>227</v>
      </c>
      <c r="J18" s="29"/>
    </row>
    <row r="19" spans="1:10" x14ac:dyDescent="0.25">
      <c r="A19" s="32" t="s">
        <v>8</v>
      </c>
      <c r="B19" s="6">
        <v>36610</v>
      </c>
      <c r="C19" s="5">
        <f t="shared" si="0"/>
        <v>0.26539370478303104</v>
      </c>
      <c r="E19" s="13" t="s">
        <v>8</v>
      </c>
      <c r="F19" s="14">
        <v>12089</v>
      </c>
      <c r="G19" s="15">
        <f t="shared" si="1"/>
        <v>0.32691527623786476</v>
      </c>
      <c r="I19" s="32" t="s">
        <v>226</v>
      </c>
      <c r="J19" s="29"/>
    </row>
    <row r="20" spans="1:10" ht="15.75" thickBot="1" x14ac:dyDescent="0.3">
      <c r="A20" s="13" t="s">
        <v>9</v>
      </c>
      <c r="B20" s="14">
        <v>4873</v>
      </c>
      <c r="C20" s="15">
        <f t="shared" si="0"/>
        <v>3.5325417192234643E-2</v>
      </c>
      <c r="E20" s="33" t="s">
        <v>5</v>
      </c>
      <c r="F20" s="3">
        <f>SUM(F14:F19)</f>
        <v>36979</v>
      </c>
      <c r="G20" s="2"/>
      <c r="I20" s="32" t="s">
        <v>225</v>
      </c>
      <c r="J20" s="29"/>
    </row>
    <row r="21" spans="1:10" ht="15.75" thickBot="1" x14ac:dyDescent="0.3">
      <c r="A21" s="33" t="s">
        <v>5</v>
      </c>
      <c r="B21" s="3">
        <f>SUM(B14:B20)</f>
        <v>137946</v>
      </c>
      <c r="C21" s="2"/>
      <c r="E21" s="43" t="s">
        <v>158</v>
      </c>
      <c r="I21" s="32" t="s">
        <v>224</v>
      </c>
      <c r="J21" s="29"/>
    </row>
    <row r="22" spans="1:10" x14ac:dyDescent="0.25">
      <c r="A22" s="30" t="s">
        <v>223</v>
      </c>
      <c r="E22" s="55"/>
      <c r="I22" s="32" t="s">
        <v>222</v>
      </c>
      <c r="J22" s="29"/>
    </row>
    <row r="23" spans="1:10" ht="15.75" thickBot="1" x14ac:dyDescent="0.3">
      <c r="I23" s="32"/>
      <c r="J23" s="29"/>
    </row>
    <row r="24" spans="1:10" ht="18" thickBot="1" x14ac:dyDescent="0.35">
      <c r="A24" s="141" t="s">
        <v>10</v>
      </c>
      <c r="B24" s="142"/>
      <c r="C24" s="143"/>
      <c r="E24" s="137" t="s">
        <v>57</v>
      </c>
      <c r="F24" s="138"/>
      <c r="G24" s="139"/>
      <c r="I24" s="32"/>
      <c r="J24" s="29"/>
    </row>
    <row r="25" spans="1:10" x14ac:dyDescent="0.25">
      <c r="A25" s="12" t="s">
        <v>6</v>
      </c>
      <c r="B25" s="4" t="s">
        <v>7</v>
      </c>
      <c r="C25" s="11" t="s">
        <v>2</v>
      </c>
      <c r="E25" s="12" t="s">
        <v>6</v>
      </c>
      <c r="F25" s="4" t="s">
        <v>7</v>
      </c>
      <c r="G25" s="11" t="s">
        <v>2</v>
      </c>
      <c r="I25" s="32"/>
      <c r="J25" s="29"/>
    </row>
    <row r="26" spans="1:10" x14ac:dyDescent="0.25">
      <c r="A26" s="32" t="s">
        <v>36</v>
      </c>
      <c r="B26" s="6">
        <v>2016</v>
      </c>
      <c r="C26" s="5">
        <f t="shared" ref="C26:C32" si="2">B26/$B$33</f>
        <v>0.23143152336126735</v>
      </c>
      <c r="E26" s="32" t="s">
        <v>36</v>
      </c>
      <c r="F26" s="6">
        <v>561</v>
      </c>
      <c r="G26" s="5">
        <f>F26/$F$32</f>
        <v>0.31340782122905025</v>
      </c>
      <c r="I26" s="32"/>
      <c r="J26" s="29"/>
    </row>
    <row r="27" spans="1:10" x14ac:dyDescent="0.25">
      <c r="A27" s="32" t="s">
        <v>37</v>
      </c>
      <c r="B27" s="6">
        <v>2756</v>
      </c>
      <c r="C27" s="5">
        <f t="shared" si="2"/>
        <v>0.31638158649982778</v>
      </c>
      <c r="E27" s="32" t="s">
        <v>37</v>
      </c>
      <c r="F27" s="6">
        <v>608</v>
      </c>
      <c r="G27" s="5">
        <f>F27/$F$32</f>
        <v>0.33966480446927372</v>
      </c>
      <c r="I27" s="32"/>
      <c r="J27" s="29"/>
    </row>
    <row r="28" spans="1:10" x14ac:dyDescent="0.25">
      <c r="A28" s="32" t="s">
        <v>38</v>
      </c>
      <c r="B28" s="6">
        <v>1189</v>
      </c>
      <c r="C28" s="5">
        <f t="shared" si="2"/>
        <v>0.13649408793479509</v>
      </c>
      <c r="E28" s="32" t="s">
        <v>38</v>
      </c>
      <c r="F28" s="6">
        <v>131</v>
      </c>
      <c r="G28" s="5">
        <f>F28/$F$32</f>
        <v>7.3184357541899447E-2</v>
      </c>
      <c r="I28" s="32"/>
      <c r="J28" s="29"/>
    </row>
    <row r="29" spans="1:10" x14ac:dyDescent="0.25">
      <c r="A29" s="32" t="s">
        <v>39</v>
      </c>
      <c r="B29" s="6">
        <v>1053</v>
      </c>
      <c r="C29" s="5">
        <f t="shared" si="2"/>
        <v>0.12088164389851912</v>
      </c>
      <c r="E29" s="32" t="s">
        <v>39</v>
      </c>
      <c r="F29" s="6">
        <v>300</v>
      </c>
      <c r="G29" s="5">
        <f>F29/$F$32</f>
        <v>0.16759776536312848</v>
      </c>
      <c r="I29" s="32"/>
      <c r="J29" s="29"/>
    </row>
    <row r="30" spans="1:10" x14ac:dyDescent="0.25">
      <c r="A30" s="32" t="s">
        <v>40</v>
      </c>
      <c r="B30" s="6">
        <v>809</v>
      </c>
      <c r="C30" s="5">
        <f t="shared" si="2"/>
        <v>9.2871082539318098E-2</v>
      </c>
      <c r="E30" s="32" t="s">
        <v>40</v>
      </c>
      <c r="F30" s="6">
        <v>91</v>
      </c>
      <c r="G30" s="5">
        <f>F30/$F$32</f>
        <v>5.0837988826815644E-2</v>
      </c>
      <c r="I30" s="32"/>
      <c r="J30" s="29"/>
    </row>
    <row r="31" spans="1:10" ht="15.75" thickBot="1" x14ac:dyDescent="0.3">
      <c r="A31" s="32" t="s">
        <v>8</v>
      </c>
      <c r="B31" s="6">
        <v>718</v>
      </c>
      <c r="C31" s="5">
        <f t="shared" si="2"/>
        <v>8.2424520720927569E-2</v>
      </c>
      <c r="E31" s="13" t="s">
        <v>8</v>
      </c>
      <c r="F31" s="14">
        <v>99</v>
      </c>
      <c r="G31" s="15">
        <f>F31/$F$32</f>
        <v>5.5307262569832399E-2</v>
      </c>
      <c r="I31" s="33"/>
      <c r="J31" s="2"/>
    </row>
    <row r="32" spans="1:10" ht="15.75" thickBot="1" x14ac:dyDescent="0.3">
      <c r="A32" s="13" t="s">
        <v>9</v>
      </c>
      <c r="B32" s="14">
        <v>170</v>
      </c>
      <c r="C32" s="15">
        <f t="shared" si="2"/>
        <v>1.9515555045344968E-2</v>
      </c>
      <c r="E32" s="33" t="s">
        <v>5</v>
      </c>
      <c r="F32" s="3">
        <f>SUM(F26:F31)</f>
        <v>1790</v>
      </c>
      <c r="G32" s="2"/>
    </row>
    <row r="33" spans="1:7" ht="18" customHeight="1" thickBot="1" x14ac:dyDescent="0.3">
      <c r="A33" s="33" t="s">
        <v>5</v>
      </c>
      <c r="B33" s="3">
        <f>SUM(B26:B32)</f>
        <v>8711</v>
      </c>
      <c r="C33" s="2"/>
    </row>
    <row r="34" spans="1:7" ht="52.5" thickBot="1" x14ac:dyDescent="0.35">
      <c r="E34" s="105" t="s">
        <v>59</v>
      </c>
      <c r="F34" s="106"/>
      <c r="G34" s="107"/>
    </row>
    <row r="35" spans="1:7" ht="32.25" customHeight="1" thickBot="1" x14ac:dyDescent="0.35">
      <c r="A35" s="167" t="s">
        <v>169</v>
      </c>
      <c r="B35" s="168"/>
      <c r="C35" s="169"/>
      <c r="E35" s="12" t="s">
        <v>6</v>
      </c>
      <c r="F35" s="4" t="s">
        <v>7</v>
      </c>
      <c r="G35" s="11" t="s">
        <v>2</v>
      </c>
    </row>
    <row r="36" spans="1:7" x14ac:dyDescent="0.25">
      <c r="A36" s="12" t="s">
        <v>0</v>
      </c>
      <c r="B36" s="4" t="s">
        <v>1</v>
      </c>
      <c r="C36" s="11" t="s">
        <v>2</v>
      </c>
      <c r="E36" s="32" t="s">
        <v>36</v>
      </c>
      <c r="F36" s="6">
        <f>F26</f>
        <v>561</v>
      </c>
      <c r="G36" s="5">
        <f>F36/$F$38</f>
        <v>0.47989734816082119</v>
      </c>
    </row>
    <row r="37" spans="1:7" x14ac:dyDescent="0.25">
      <c r="A37" s="32" t="s">
        <v>3</v>
      </c>
      <c r="B37" s="6">
        <v>13374</v>
      </c>
      <c r="C37" s="5">
        <v>0.86899999999999999</v>
      </c>
      <c r="E37" s="13" t="s">
        <v>37</v>
      </c>
      <c r="F37" s="14">
        <f>F27</f>
        <v>608</v>
      </c>
      <c r="G37" s="15">
        <f>F37/$F$38</f>
        <v>0.52010265183917881</v>
      </c>
    </row>
    <row r="38" spans="1:7" ht="15.75" thickBot="1" x14ac:dyDescent="0.3">
      <c r="A38" s="13" t="s">
        <v>4</v>
      </c>
      <c r="B38" s="14">
        <v>2016</v>
      </c>
      <c r="C38" s="15">
        <v>0.13100000000000001</v>
      </c>
      <c r="E38" s="33" t="s">
        <v>5</v>
      </c>
      <c r="F38" s="3">
        <f>SUM(F36:F37)</f>
        <v>1169</v>
      </c>
      <c r="G38" s="2"/>
    </row>
    <row r="39" spans="1:7" ht="18" customHeight="1" thickBot="1" x14ac:dyDescent="0.3">
      <c r="A39" s="33" t="s">
        <v>5</v>
      </c>
      <c r="B39" s="3">
        <v>15390</v>
      </c>
      <c r="C39" s="36"/>
    </row>
    <row r="40" spans="1:7" ht="52.5" thickBot="1" x14ac:dyDescent="0.35">
      <c r="E40" s="105" t="s">
        <v>60</v>
      </c>
      <c r="F40" s="106"/>
      <c r="G40" s="107"/>
    </row>
    <row r="41" spans="1:7" ht="18" thickBot="1" x14ac:dyDescent="0.35">
      <c r="A41" s="141" t="s">
        <v>228</v>
      </c>
      <c r="B41" s="142"/>
      <c r="C41" s="143"/>
      <c r="E41" s="12" t="s">
        <v>12</v>
      </c>
      <c r="F41" s="4" t="s">
        <v>1</v>
      </c>
      <c r="G41" s="11" t="s">
        <v>2</v>
      </c>
    </row>
    <row r="42" spans="1:7" x14ac:dyDescent="0.25">
      <c r="A42" s="12" t="s">
        <v>0</v>
      </c>
      <c r="B42" s="4" t="s">
        <v>1</v>
      </c>
      <c r="C42" s="11" t="s">
        <v>2</v>
      </c>
      <c r="E42" s="32" t="s">
        <v>13</v>
      </c>
      <c r="F42" s="6">
        <v>1334</v>
      </c>
      <c r="G42" s="5">
        <f>F42/$F$53</f>
        <v>0.74525139664804474</v>
      </c>
    </row>
    <row r="43" spans="1:7" x14ac:dyDescent="0.25">
      <c r="A43" s="32" t="s">
        <v>3</v>
      </c>
      <c r="B43" s="6">
        <v>18865</v>
      </c>
      <c r="C43" s="5">
        <v>0.873</v>
      </c>
      <c r="E43" s="32" t="s">
        <v>14</v>
      </c>
      <c r="F43" s="6">
        <v>107</v>
      </c>
      <c r="G43" s="5">
        <f>F43/$F$53</f>
        <v>5.9776536312849161E-2</v>
      </c>
    </row>
    <row r="44" spans="1:7" x14ac:dyDescent="0.25">
      <c r="A44" s="13" t="s">
        <v>4</v>
      </c>
      <c r="B44" s="14">
        <v>2756</v>
      </c>
      <c r="C44" s="15">
        <v>0.127</v>
      </c>
      <c r="E44" s="32" t="s">
        <v>19</v>
      </c>
      <c r="F44" s="6">
        <v>85</v>
      </c>
      <c r="G44" s="5">
        <f>F44/$F$53</f>
        <v>4.7486033519553071E-2</v>
      </c>
    </row>
    <row r="45" spans="1:7" ht="15.75" thickBot="1" x14ac:dyDescent="0.3">
      <c r="A45" s="33" t="s">
        <v>5</v>
      </c>
      <c r="B45" s="3">
        <v>21621</v>
      </c>
      <c r="C45" s="2"/>
      <c r="E45" s="32" t="s">
        <v>15</v>
      </c>
      <c r="F45" s="6">
        <v>61</v>
      </c>
      <c r="G45" s="5">
        <f>F45/$F$53</f>
        <v>3.4078212290502792E-2</v>
      </c>
    </row>
    <row r="46" spans="1:7" ht="15.75" thickBot="1" x14ac:dyDescent="0.3">
      <c r="E46" s="32" t="s">
        <v>24</v>
      </c>
      <c r="F46" s="6">
        <v>50</v>
      </c>
      <c r="G46" s="5">
        <f>F46/$F$53</f>
        <v>2.7932960893854747E-2</v>
      </c>
    </row>
    <row r="47" spans="1:7" ht="18" thickBot="1" x14ac:dyDescent="0.35">
      <c r="A47" s="137" t="s">
        <v>41</v>
      </c>
      <c r="B47" s="138"/>
      <c r="C47" s="139"/>
      <c r="E47" s="32" t="s">
        <v>17</v>
      </c>
      <c r="F47" s="6">
        <v>41</v>
      </c>
      <c r="G47" s="5">
        <f>F47/$F$53</f>
        <v>2.2905027932960894E-2</v>
      </c>
    </row>
    <row r="48" spans="1:7" x14ac:dyDescent="0.25">
      <c r="A48" s="12" t="s">
        <v>6</v>
      </c>
      <c r="B48" s="4" t="s">
        <v>7</v>
      </c>
      <c r="C48" s="11" t="s">
        <v>2</v>
      </c>
      <c r="E48" s="32" t="s">
        <v>190</v>
      </c>
      <c r="F48" s="6">
        <v>25</v>
      </c>
      <c r="G48" s="5">
        <f>F48/$F$53</f>
        <v>1.3966480446927373E-2</v>
      </c>
    </row>
    <row r="49" spans="1:58" x14ac:dyDescent="0.25">
      <c r="A49" s="32" t="s">
        <v>36</v>
      </c>
      <c r="B49" s="6">
        <f>B26</f>
        <v>2016</v>
      </c>
      <c r="C49" s="5">
        <f>B49/$B$51</f>
        <v>0.42246437552388938</v>
      </c>
      <c r="E49" s="32" t="s">
        <v>20</v>
      </c>
      <c r="F49" s="6">
        <v>22</v>
      </c>
      <c r="G49" s="5">
        <f>F49/$F$53</f>
        <v>1.2290502793296089E-2</v>
      </c>
    </row>
    <row r="50" spans="1:58" x14ac:dyDescent="0.25">
      <c r="A50" s="13" t="s">
        <v>37</v>
      </c>
      <c r="B50" s="14">
        <f>B27</f>
        <v>2756</v>
      </c>
      <c r="C50" s="15">
        <f>B50/$B$51</f>
        <v>0.57753562447611062</v>
      </c>
      <c r="E50" s="32" t="s">
        <v>29</v>
      </c>
      <c r="F50" s="6">
        <v>19</v>
      </c>
      <c r="G50" s="5">
        <f>F50/$F$53</f>
        <v>1.0614525139664804E-2</v>
      </c>
    </row>
    <row r="51" spans="1:58" ht="15.75" thickBot="1" x14ac:dyDescent="0.3">
      <c r="A51" s="33" t="s">
        <v>5</v>
      </c>
      <c r="B51" s="3">
        <f>SUM(B49:B50)</f>
        <v>4772</v>
      </c>
      <c r="C51" s="2"/>
      <c r="E51" s="32" t="s">
        <v>32</v>
      </c>
      <c r="F51" s="6">
        <v>14</v>
      </c>
      <c r="G51" s="5">
        <f>F51/$F$53</f>
        <v>7.82122905027933E-3</v>
      </c>
    </row>
    <row r="52" spans="1:58" s="31" customFormat="1" ht="15.75" thickBot="1" x14ac:dyDescent="0.3">
      <c r="D52" s="30"/>
      <c r="E52" s="13" t="s">
        <v>33</v>
      </c>
      <c r="F52" s="14">
        <v>32</v>
      </c>
      <c r="G52" s="15">
        <f>F52/$F$53</f>
        <v>1.7877094972067038E-2</v>
      </c>
      <c r="H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row>
    <row r="53" spans="1:58" ht="18" thickBot="1" x14ac:dyDescent="0.35">
      <c r="A53" s="90" t="s">
        <v>44</v>
      </c>
      <c r="B53" s="91"/>
      <c r="C53" s="92"/>
      <c r="E53" s="33" t="s">
        <v>5</v>
      </c>
      <c r="F53" s="3">
        <f>SUM(F42:F52)</f>
        <v>1790</v>
      </c>
      <c r="G53" s="2"/>
    </row>
    <row r="54" spans="1:58" x14ac:dyDescent="0.25">
      <c r="A54" s="12" t="s">
        <v>45</v>
      </c>
      <c r="B54" s="4" t="s">
        <v>7</v>
      </c>
      <c r="C54" s="11" t="s">
        <v>2</v>
      </c>
      <c r="D54" s="31"/>
      <c r="E54" s="30" t="s">
        <v>159</v>
      </c>
    </row>
    <row r="55" spans="1:58" ht="18" customHeight="1" thickBot="1" x14ac:dyDescent="0.3">
      <c r="A55" s="32" t="s">
        <v>46</v>
      </c>
      <c r="B55" s="6">
        <v>538</v>
      </c>
      <c r="C55" s="5">
        <f t="shared" ref="C55:C61" si="3">B55/$B$62</f>
        <v>6.1760991849385834E-2</v>
      </c>
    </row>
    <row r="56" spans="1:58" ht="33.75" customHeight="1" thickBot="1" x14ac:dyDescent="0.35">
      <c r="A56" s="32" t="s">
        <v>47</v>
      </c>
      <c r="B56" s="6">
        <v>511</v>
      </c>
      <c r="C56" s="5">
        <f t="shared" si="3"/>
        <v>5.8661462518654575E-2</v>
      </c>
      <c r="E56" s="105" t="s">
        <v>61</v>
      </c>
      <c r="F56" s="106"/>
      <c r="G56" s="107"/>
    </row>
    <row r="57" spans="1:58" x14ac:dyDescent="0.25">
      <c r="A57" s="32" t="s">
        <v>48</v>
      </c>
      <c r="B57" s="6">
        <v>2190</v>
      </c>
      <c r="C57" s="5">
        <f t="shared" si="3"/>
        <v>0.25140626793709103</v>
      </c>
      <c r="E57" s="12" t="s">
        <v>12</v>
      </c>
      <c r="F57" s="4" t="s">
        <v>1</v>
      </c>
      <c r="G57" s="11" t="s">
        <v>2</v>
      </c>
    </row>
    <row r="58" spans="1:58" x14ac:dyDescent="0.25">
      <c r="A58" s="32" t="s">
        <v>49</v>
      </c>
      <c r="B58" s="6">
        <v>1492</v>
      </c>
      <c r="C58" s="5">
        <f t="shared" si="3"/>
        <v>0.17127769486855698</v>
      </c>
      <c r="E58" s="32" t="s">
        <v>13</v>
      </c>
      <c r="F58" s="6">
        <v>1043</v>
      </c>
      <c r="G58" s="5">
        <f>F58/$F$67</f>
        <v>0.89221556886227549</v>
      </c>
    </row>
    <row r="59" spans="1:58" x14ac:dyDescent="0.25">
      <c r="A59" s="32" t="s">
        <v>50</v>
      </c>
      <c r="B59" s="6">
        <v>1634</v>
      </c>
      <c r="C59" s="5">
        <f t="shared" si="3"/>
        <v>0.18757892320055103</v>
      </c>
      <c r="E59" s="32" t="s">
        <v>190</v>
      </c>
      <c r="F59" s="6">
        <v>25</v>
      </c>
      <c r="G59" s="5">
        <f>F59/$F$67</f>
        <v>2.1385799828913601E-2</v>
      </c>
    </row>
    <row r="60" spans="1:58" x14ac:dyDescent="0.25">
      <c r="A60" s="32" t="s">
        <v>51</v>
      </c>
      <c r="B60" s="6">
        <v>1086</v>
      </c>
      <c r="C60" s="5">
        <f t="shared" si="3"/>
        <v>0.12466995752496843</v>
      </c>
      <c r="E60" s="32" t="s">
        <v>24</v>
      </c>
      <c r="F60" s="6">
        <v>20</v>
      </c>
      <c r="G60" s="5">
        <f>F60/$F$67</f>
        <v>1.7108639863130881E-2</v>
      </c>
    </row>
    <row r="61" spans="1:58" x14ac:dyDescent="0.25">
      <c r="A61" s="13" t="s">
        <v>52</v>
      </c>
      <c r="B61" s="14">
        <v>1260</v>
      </c>
      <c r="C61" s="15">
        <f t="shared" si="3"/>
        <v>0.14464470210079211</v>
      </c>
      <c r="E61" s="32" t="s">
        <v>17</v>
      </c>
      <c r="F61" s="6">
        <v>19</v>
      </c>
      <c r="G61" s="5">
        <f>F61/$F$67</f>
        <v>1.6253207869974338E-2</v>
      </c>
    </row>
    <row r="62" spans="1:58" ht="15.75" thickBot="1" x14ac:dyDescent="0.3">
      <c r="A62" s="33" t="s">
        <v>5</v>
      </c>
      <c r="B62" s="3">
        <f>SUM(B55:B61)</f>
        <v>8711</v>
      </c>
      <c r="C62" s="2"/>
      <c r="E62" s="32" t="s">
        <v>19</v>
      </c>
      <c r="F62" s="6">
        <v>17</v>
      </c>
      <c r="G62" s="5">
        <f>F62/$F$67</f>
        <v>1.4542343883661249E-2</v>
      </c>
    </row>
    <row r="63" spans="1:58" ht="15.75" thickBot="1" x14ac:dyDescent="0.3">
      <c r="E63" s="32" t="s">
        <v>32</v>
      </c>
      <c r="F63" s="6">
        <v>14</v>
      </c>
      <c r="G63" s="5">
        <f>F63/$F$67</f>
        <v>1.1976047904191617E-2</v>
      </c>
    </row>
    <row r="64" spans="1:58" ht="18" thickBot="1" x14ac:dyDescent="0.35">
      <c r="A64" s="137" t="s">
        <v>53</v>
      </c>
      <c r="B64" s="138"/>
      <c r="C64" s="139"/>
      <c r="E64" s="32" t="s">
        <v>15</v>
      </c>
      <c r="F64" s="6">
        <v>12</v>
      </c>
      <c r="G64" s="5">
        <f>F64/$F$67</f>
        <v>1.0265183917878529E-2</v>
      </c>
    </row>
    <row r="65" spans="1:7" x14ac:dyDescent="0.25">
      <c r="A65" s="12" t="s">
        <v>45</v>
      </c>
      <c r="B65" s="4" t="s">
        <v>7</v>
      </c>
      <c r="C65" s="11" t="s">
        <v>2</v>
      </c>
      <c r="E65" s="32" t="s">
        <v>22</v>
      </c>
      <c r="F65" s="6">
        <v>10</v>
      </c>
      <c r="G65" s="5">
        <f>F65/$F$67</f>
        <v>8.5543199315654406E-3</v>
      </c>
    </row>
    <row r="66" spans="1:7" x14ac:dyDescent="0.25">
      <c r="A66" s="32" t="s">
        <v>46</v>
      </c>
      <c r="B66" s="6">
        <v>355</v>
      </c>
      <c r="C66" s="5">
        <f t="shared" ref="C66:C72" si="4">B66/$B$73</f>
        <v>7.439228834870075E-2</v>
      </c>
      <c r="E66" s="13" t="s">
        <v>221</v>
      </c>
      <c r="F66" s="14">
        <v>9</v>
      </c>
      <c r="G66" s="15">
        <f>F66/$F$67</f>
        <v>7.6988879384088963E-3</v>
      </c>
    </row>
    <row r="67" spans="1:7" ht="15.75" thickBot="1" x14ac:dyDescent="0.3">
      <c r="A67" s="32" t="s">
        <v>47</v>
      </c>
      <c r="B67" s="6">
        <v>247</v>
      </c>
      <c r="C67" s="5">
        <f t="shared" si="4"/>
        <v>5.1760268231349542E-2</v>
      </c>
      <c r="E67" s="33" t="s">
        <v>5</v>
      </c>
      <c r="F67" s="3">
        <f>SUM(F58:F66)</f>
        <v>1169</v>
      </c>
      <c r="G67" s="2"/>
    </row>
    <row r="68" spans="1:7" x14ac:dyDescent="0.25">
      <c r="A68" s="32" t="s">
        <v>48</v>
      </c>
      <c r="B68" s="6">
        <v>1373</v>
      </c>
      <c r="C68" s="5">
        <f t="shared" si="4"/>
        <v>0.28772003352891867</v>
      </c>
    </row>
    <row r="69" spans="1:7" x14ac:dyDescent="0.25">
      <c r="A69" s="32" t="s">
        <v>49</v>
      </c>
      <c r="B69" s="6">
        <v>714</v>
      </c>
      <c r="C69" s="5">
        <f t="shared" si="4"/>
        <v>0.14962279966471081</v>
      </c>
    </row>
    <row r="70" spans="1:7" x14ac:dyDescent="0.25">
      <c r="A70" s="32" t="s">
        <v>50</v>
      </c>
      <c r="B70" s="6">
        <v>1071</v>
      </c>
      <c r="C70" s="5">
        <f t="shared" si="4"/>
        <v>0.22443419949706622</v>
      </c>
    </row>
    <row r="71" spans="1:7" x14ac:dyDescent="0.25">
      <c r="A71" s="32" t="s">
        <v>51</v>
      </c>
      <c r="B71" s="6">
        <v>377</v>
      </c>
      <c r="C71" s="5">
        <f t="shared" si="4"/>
        <v>7.900251466890193E-2</v>
      </c>
    </row>
    <row r="72" spans="1:7" x14ac:dyDescent="0.25">
      <c r="A72" s="13" t="s">
        <v>52</v>
      </c>
      <c r="B72" s="14">
        <v>635</v>
      </c>
      <c r="C72" s="15">
        <f t="shared" si="4"/>
        <v>0.13306789606035205</v>
      </c>
    </row>
    <row r="73" spans="1:7" ht="15.75" thickBot="1" x14ac:dyDescent="0.3">
      <c r="A73" s="33" t="s">
        <v>5</v>
      </c>
      <c r="B73" s="3">
        <f>SUM(B66:B72)</f>
        <v>4772</v>
      </c>
      <c r="C73" s="2"/>
    </row>
    <row r="75" spans="1:7" ht="15.75" thickBot="1" x14ac:dyDescent="0.3"/>
    <row r="76" spans="1:7" ht="18" thickBot="1" x14ac:dyDescent="0.35">
      <c r="A76" s="141" t="s">
        <v>11</v>
      </c>
      <c r="B76" s="142"/>
      <c r="C76" s="143"/>
    </row>
    <row r="77" spans="1:7" x14ac:dyDescent="0.25">
      <c r="A77" s="12" t="s">
        <v>12</v>
      </c>
      <c r="B77" s="4" t="s">
        <v>1</v>
      </c>
      <c r="C77" s="11" t="s">
        <v>2</v>
      </c>
    </row>
    <row r="78" spans="1:7" ht="34.5" customHeight="1" x14ac:dyDescent="0.25">
      <c r="A78" s="21" t="s">
        <v>13</v>
      </c>
      <c r="B78" s="6">
        <v>5898</v>
      </c>
      <c r="C78" s="5">
        <f t="shared" ref="C78:C88" si="5">B78/$B$89</f>
        <v>0.67707496269085066</v>
      </c>
    </row>
    <row r="79" spans="1:7" x14ac:dyDescent="0.25">
      <c r="A79" s="21" t="s">
        <v>19</v>
      </c>
      <c r="B79" s="6">
        <v>590</v>
      </c>
      <c r="C79" s="5">
        <f t="shared" si="5"/>
        <v>6.7730455745609E-2</v>
      </c>
    </row>
    <row r="80" spans="1:7" x14ac:dyDescent="0.25">
      <c r="A80" s="21" t="s">
        <v>14</v>
      </c>
      <c r="B80" s="6">
        <v>468</v>
      </c>
      <c r="C80" s="5">
        <f t="shared" si="5"/>
        <v>5.3725175066008497E-2</v>
      </c>
    </row>
    <row r="81" spans="1:3" x14ac:dyDescent="0.25">
      <c r="A81" s="21" t="s">
        <v>17</v>
      </c>
      <c r="B81" s="6">
        <v>231</v>
      </c>
      <c r="C81" s="5">
        <f t="shared" si="5"/>
        <v>2.6518195385145219E-2</v>
      </c>
    </row>
    <row r="82" spans="1:3" ht="35.25" customHeight="1" x14ac:dyDescent="0.25">
      <c r="A82" s="21" t="s">
        <v>15</v>
      </c>
      <c r="B82" s="6">
        <v>226</v>
      </c>
      <c r="C82" s="5">
        <f t="shared" si="5"/>
        <v>2.5944208472046839E-2</v>
      </c>
    </row>
    <row r="83" spans="1:3" x14ac:dyDescent="0.25">
      <c r="A83" s="21" t="s">
        <v>32</v>
      </c>
      <c r="B83" s="6">
        <v>182</v>
      </c>
      <c r="C83" s="5">
        <f t="shared" si="5"/>
        <v>2.0893123636781082E-2</v>
      </c>
    </row>
    <row r="84" spans="1:3" x14ac:dyDescent="0.25">
      <c r="A84" s="21" t="s">
        <v>24</v>
      </c>
      <c r="B84" s="6">
        <v>176</v>
      </c>
      <c r="C84" s="5">
        <f t="shared" si="5"/>
        <v>2.0204339341063023E-2</v>
      </c>
    </row>
    <row r="85" spans="1:3" x14ac:dyDescent="0.25">
      <c r="A85" s="21" t="s">
        <v>20</v>
      </c>
      <c r="B85" s="6">
        <v>148</v>
      </c>
      <c r="C85" s="5">
        <f t="shared" si="5"/>
        <v>1.6990012627712089E-2</v>
      </c>
    </row>
    <row r="86" spans="1:3" x14ac:dyDescent="0.25">
      <c r="A86" s="21" t="s">
        <v>31</v>
      </c>
      <c r="B86" s="6">
        <v>113</v>
      </c>
      <c r="C86" s="5">
        <f t="shared" si="5"/>
        <v>1.2972104236023419E-2</v>
      </c>
    </row>
    <row r="87" spans="1:3" x14ac:dyDescent="0.25">
      <c r="A87" s="21" t="s">
        <v>16</v>
      </c>
      <c r="B87" s="6">
        <v>92</v>
      </c>
      <c r="C87" s="5">
        <f t="shared" si="5"/>
        <v>1.0561359201010216E-2</v>
      </c>
    </row>
    <row r="88" spans="1:3" x14ac:dyDescent="0.25">
      <c r="A88" s="22" t="s">
        <v>33</v>
      </c>
      <c r="B88" s="14">
        <v>587</v>
      </c>
      <c r="C88" s="15">
        <f t="shared" si="5"/>
        <v>6.7386063597749971E-2</v>
      </c>
    </row>
    <row r="89" spans="1:3" ht="15.75" thickBot="1" x14ac:dyDescent="0.3">
      <c r="A89" s="33" t="s">
        <v>5</v>
      </c>
      <c r="B89" s="3">
        <f>SUM(B78:B88)</f>
        <v>8711</v>
      </c>
      <c r="C89" s="2"/>
    </row>
    <row r="90" spans="1:3" ht="15.75" thickBot="1" x14ac:dyDescent="0.3"/>
    <row r="91" spans="1:3" ht="18" thickBot="1" x14ac:dyDescent="0.35">
      <c r="A91" s="137" t="s">
        <v>42</v>
      </c>
      <c r="B91" s="138"/>
      <c r="C91" s="139"/>
    </row>
    <row r="92" spans="1:3" x14ac:dyDescent="0.25">
      <c r="A92" s="12" t="s">
        <v>12</v>
      </c>
      <c r="B92" s="4" t="s">
        <v>1</v>
      </c>
      <c r="C92" s="11" t="s">
        <v>2</v>
      </c>
    </row>
    <row r="93" spans="1:3" x14ac:dyDescent="0.25">
      <c r="A93" s="32" t="s">
        <v>13</v>
      </c>
      <c r="B93" s="6">
        <v>3964</v>
      </c>
      <c r="C93" s="5">
        <f t="shared" ref="C93:C103" si="6">B93/$B$104</f>
        <v>0.83067896060352053</v>
      </c>
    </row>
    <row r="94" spans="1:3" x14ac:dyDescent="0.25">
      <c r="A94" s="32" t="s">
        <v>19</v>
      </c>
      <c r="B94" s="6">
        <v>159</v>
      </c>
      <c r="C94" s="5">
        <f t="shared" si="6"/>
        <v>3.3319362950544842E-2</v>
      </c>
    </row>
    <row r="95" spans="1:3" x14ac:dyDescent="0.25">
      <c r="A95" s="32" t="s">
        <v>17</v>
      </c>
      <c r="B95" s="6">
        <v>141</v>
      </c>
      <c r="C95" s="5">
        <f t="shared" si="6"/>
        <v>2.9547359597652974E-2</v>
      </c>
    </row>
    <row r="96" spans="1:3" x14ac:dyDescent="0.25">
      <c r="A96" s="32" t="s">
        <v>32</v>
      </c>
      <c r="B96" s="6">
        <v>92</v>
      </c>
      <c r="C96" s="5">
        <f t="shared" si="6"/>
        <v>1.9279128248113998E-2</v>
      </c>
    </row>
    <row r="97" spans="1:3" x14ac:dyDescent="0.25">
      <c r="A97" s="32" t="s">
        <v>14</v>
      </c>
      <c r="B97" s="6">
        <v>61</v>
      </c>
      <c r="C97" s="5">
        <f t="shared" si="6"/>
        <v>1.2782900251466891E-2</v>
      </c>
    </row>
    <row r="98" spans="1:3" x14ac:dyDescent="0.25">
      <c r="A98" s="32" t="s">
        <v>15</v>
      </c>
      <c r="B98" s="6">
        <v>61</v>
      </c>
      <c r="C98" s="5">
        <f t="shared" si="6"/>
        <v>1.2782900251466891E-2</v>
      </c>
    </row>
    <row r="99" spans="1:3" x14ac:dyDescent="0.25">
      <c r="A99" s="32" t="s">
        <v>221</v>
      </c>
      <c r="B99" s="6">
        <v>58</v>
      </c>
      <c r="C99" s="5">
        <f t="shared" si="6"/>
        <v>1.2154233025984913E-2</v>
      </c>
    </row>
    <row r="100" spans="1:3" x14ac:dyDescent="0.25">
      <c r="A100" s="32" t="s">
        <v>190</v>
      </c>
      <c r="B100" s="6">
        <v>55</v>
      </c>
      <c r="C100" s="5">
        <f t="shared" si="6"/>
        <v>1.1525565800502935E-2</v>
      </c>
    </row>
    <row r="101" spans="1:3" x14ac:dyDescent="0.25">
      <c r="A101" s="32" t="s">
        <v>24</v>
      </c>
      <c r="B101" s="6">
        <v>52</v>
      </c>
      <c r="C101" s="5">
        <f t="shared" si="6"/>
        <v>1.0896898575020955E-2</v>
      </c>
    </row>
    <row r="102" spans="1:3" x14ac:dyDescent="0.25">
      <c r="A102" s="32" t="s">
        <v>31</v>
      </c>
      <c r="B102" s="6">
        <v>27</v>
      </c>
      <c r="C102" s="5">
        <f t="shared" si="6"/>
        <v>5.6580050293378037E-3</v>
      </c>
    </row>
    <row r="103" spans="1:3" x14ac:dyDescent="0.25">
      <c r="A103" s="13" t="s">
        <v>33</v>
      </c>
      <c r="B103" s="14">
        <v>102</v>
      </c>
      <c r="C103" s="15">
        <f t="shared" si="6"/>
        <v>2.1374685666387259E-2</v>
      </c>
    </row>
    <row r="104" spans="1:3" ht="33.75" customHeight="1" thickBot="1" x14ac:dyDescent="0.3">
      <c r="A104" s="33" t="s">
        <v>5</v>
      </c>
      <c r="B104" s="3">
        <f>SUM(B93:B103)</f>
        <v>4772</v>
      </c>
      <c r="C104" s="2"/>
    </row>
    <row r="115" ht="33.75" customHeight="1" x14ac:dyDescent="0.25"/>
    <row r="125" ht="33.75" customHeight="1" x14ac:dyDescent="0.25"/>
    <row r="131" ht="37.5" customHeight="1" x14ac:dyDescent="0.25"/>
    <row r="147" spans="1:1" ht="33.75" customHeight="1" x14ac:dyDescent="0.25"/>
    <row r="159" spans="1:1" x14ac:dyDescent="0.25">
      <c r="A159" s="30" t="s">
        <v>159</v>
      </c>
    </row>
    <row r="161" spans="1:1" x14ac:dyDescent="0.25">
      <c r="A161" s="30" t="s">
        <v>160</v>
      </c>
    </row>
  </sheetData>
  <mergeCells count="14">
    <mergeCell ref="A41:C41"/>
    <mergeCell ref="A47:C47"/>
    <mergeCell ref="A76:C76"/>
    <mergeCell ref="A91:C91"/>
    <mergeCell ref="A64:C64"/>
    <mergeCell ref="A1:F1"/>
    <mergeCell ref="A5:C5"/>
    <mergeCell ref="I5:J5"/>
    <mergeCell ref="A12:C12"/>
    <mergeCell ref="A24:C24"/>
    <mergeCell ref="A35:C35"/>
    <mergeCell ref="E5:G5"/>
    <mergeCell ref="E12:G12"/>
    <mergeCell ref="E24:G24"/>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03"/>
  <sheetViews>
    <sheetView topLeftCell="A30" workbookViewId="0">
      <selection activeCell="F36" sqref="F36"/>
    </sheetView>
  </sheetViews>
  <sheetFormatPr defaultRowHeight="15" x14ac:dyDescent="0.25"/>
  <cols>
    <col min="1" max="1" width="30" style="30" bestFit="1" customWidth="1"/>
    <col min="2" max="2" width="10.7109375" style="30" bestFit="1" customWidth="1"/>
    <col min="3" max="3" width="7.85546875" style="30" customWidth="1"/>
    <col min="4" max="4" width="29.140625" style="30" customWidth="1"/>
    <col min="5" max="5" width="33.85546875" style="30" bestFit="1" customWidth="1"/>
    <col min="6" max="6" width="20.5703125" style="30" bestFit="1" customWidth="1"/>
    <col min="7" max="7" width="12.7109375" style="30" customWidth="1"/>
    <col min="8" max="8" width="9.140625" style="30"/>
    <col min="9" max="9" width="34.140625" style="30" bestFit="1" customWidth="1"/>
    <col min="10" max="10" width="20.5703125" style="30" bestFit="1" customWidth="1"/>
    <col min="11" max="16384" width="9.140625" style="30"/>
  </cols>
  <sheetData>
    <row r="1" spans="1:10" ht="21" x14ac:dyDescent="0.35">
      <c r="A1" s="151" t="s">
        <v>354</v>
      </c>
      <c r="B1" s="151"/>
      <c r="C1" s="151"/>
      <c r="D1" s="151"/>
      <c r="E1" s="151"/>
      <c r="F1" s="151"/>
    </row>
    <row r="2" spans="1:10" x14ac:dyDescent="0.25">
      <c r="A2" s="38" t="s">
        <v>153</v>
      </c>
      <c r="B2" s="114"/>
      <c r="C2" s="56"/>
      <c r="D2" s="56"/>
      <c r="E2" s="39" t="s">
        <v>155</v>
      </c>
      <c r="F2" s="40"/>
      <c r="G2" s="39"/>
    </row>
    <row r="3" spans="1:10" x14ac:dyDescent="0.25">
      <c r="A3" s="30" t="s">
        <v>154</v>
      </c>
      <c r="B3" s="114"/>
      <c r="C3" s="56"/>
      <c r="D3" s="56"/>
      <c r="E3" s="42" t="s">
        <v>156</v>
      </c>
      <c r="F3" s="40"/>
      <c r="G3" s="42"/>
    </row>
    <row r="4" spans="1:10" ht="15.75" thickBot="1" x14ac:dyDescent="0.3">
      <c r="E4" s="42" t="s">
        <v>157</v>
      </c>
      <c r="F4" s="40"/>
      <c r="G4" s="42"/>
    </row>
    <row r="5" spans="1:10" ht="18" thickBot="1" x14ac:dyDescent="0.35">
      <c r="A5" s="141" t="s">
        <v>34</v>
      </c>
      <c r="B5" s="142"/>
      <c r="C5" s="143"/>
      <c r="E5" s="108" t="s">
        <v>149</v>
      </c>
      <c r="F5" s="109"/>
      <c r="G5" s="110"/>
      <c r="I5" s="141" t="s">
        <v>62</v>
      </c>
      <c r="J5" s="143"/>
    </row>
    <row r="6" spans="1:10" x14ac:dyDescent="0.25">
      <c r="A6" s="12" t="s">
        <v>0</v>
      </c>
      <c r="B6" s="4" t="s">
        <v>1</v>
      </c>
      <c r="C6" s="11" t="s">
        <v>2</v>
      </c>
      <c r="E6" s="12" t="s">
        <v>54</v>
      </c>
      <c r="F6" s="4" t="s">
        <v>1</v>
      </c>
      <c r="G6" s="11" t="s">
        <v>2</v>
      </c>
      <c r="I6" s="17" t="s">
        <v>355</v>
      </c>
      <c r="J6" s="29" t="s">
        <v>356</v>
      </c>
    </row>
    <row r="7" spans="1:10" x14ac:dyDescent="0.25">
      <c r="A7" s="32" t="s">
        <v>3</v>
      </c>
      <c r="B7" s="6">
        <v>101289</v>
      </c>
      <c r="C7" s="5">
        <f>B7/$B$9</f>
        <v>0.97074044967510686</v>
      </c>
      <c r="E7" s="32" t="s">
        <v>55</v>
      </c>
      <c r="F7" s="6">
        <v>41588</v>
      </c>
      <c r="G7" s="5">
        <f>F7/$F$9</f>
        <v>0.9856611286232313</v>
      </c>
      <c r="I7" s="32" t="s">
        <v>357</v>
      </c>
      <c r="J7" s="29" t="s">
        <v>358</v>
      </c>
    </row>
    <row r="8" spans="1:10" x14ac:dyDescent="0.25">
      <c r="A8" s="13" t="s">
        <v>4</v>
      </c>
      <c r="B8" s="14">
        <v>3053</v>
      </c>
      <c r="C8" s="15">
        <f>B8/$B$9</f>
        <v>2.9259550324893139E-2</v>
      </c>
      <c r="E8" s="13" t="s">
        <v>58</v>
      </c>
      <c r="F8" s="14">
        <v>605</v>
      </c>
      <c r="G8" s="15">
        <f>F8/$F$9</f>
        <v>1.4338871376768658E-2</v>
      </c>
      <c r="I8" s="32" t="s">
        <v>359</v>
      </c>
      <c r="J8" s="29" t="s">
        <v>360</v>
      </c>
    </row>
    <row r="9" spans="1:10" ht="15.75" thickBot="1" x14ac:dyDescent="0.3">
      <c r="A9" s="33" t="s">
        <v>5</v>
      </c>
      <c r="B9" s="3">
        <f>SUM(B7:B8)</f>
        <v>104342</v>
      </c>
      <c r="C9" s="2"/>
      <c r="E9" s="33" t="s">
        <v>5</v>
      </c>
      <c r="F9" s="3">
        <f>SUM(F7:F8)</f>
        <v>42193</v>
      </c>
      <c r="G9" s="2"/>
      <c r="I9" s="32" t="s">
        <v>361</v>
      </c>
      <c r="J9" s="29" t="s">
        <v>362</v>
      </c>
    </row>
    <row r="10" spans="1:10" x14ac:dyDescent="0.25">
      <c r="A10" s="30" t="s">
        <v>363</v>
      </c>
      <c r="B10" s="113"/>
      <c r="C10" s="113"/>
      <c r="E10" s="30" t="s">
        <v>166</v>
      </c>
      <c r="I10" s="32" t="s">
        <v>364</v>
      </c>
      <c r="J10" s="29" t="s">
        <v>365</v>
      </c>
    </row>
    <row r="11" spans="1:10" ht="15.75" thickBot="1" x14ac:dyDescent="0.3">
      <c r="I11" s="32" t="s">
        <v>366</v>
      </c>
      <c r="J11" s="29" t="s">
        <v>367</v>
      </c>
    </row>
    <row r="12" spans="1:10" ht="35.25" thickBot="1" x14ac:dyDescent="0.35">
      <c r="A12" s="141" t="s">
        <v>35</v>
      </c>
      <c r="B12" s="142"/>
      <c r="C12" s="143"/>
      <c r="E12" s="105" t="s">
        <v>56</v>
      </c>
      <c r="F12" s="106"/>
      <c r="G12" s="107"/>
      <c r="I12" s="32" t="s">
        <v>368</v>
      </c>
      <c r="J12" s="29" t="s">
        <v>369</v>
      </c>
    </row>
    <row r="13" spans="1:10" ht="18" customHeight="1" x14ac:dyDescent="0.25">
      <c r="A13" s="12" t="s">
        <v>6</v>
      </c>
      <c r="B13" s="4" t="s">
        <v>7</v>
      </c>
      <c r="C13" s="11" t="s">
        <v>2</v>
      </c>
      <c r="E13" s="12" t="s">
        <v>6</v>
      </c>
      <c r="F13" s="4" t="s">
        <v>7</v>
      </c>
      <c r="G13" s="11" t="s">
        <v>2</v>
      </c>
      <c r="I13" s="32" t="s">
        <v>370</v>
      </c>
      <c r="J13" s="29" t="s">
        <v>371</v>
      </c>
    </row>
    <row r="14" spans="1:10" x14ac:dyDescent="0.25">
      <c r="A14" s="32" t="s">
        <v>36</v>
      </c>
      <c r="B14" s="6">
        <v>5220</v>
      </c>
      <c r="C14" s="5">
        <f>B14/$B$21</f>
        <v>5.00277932184547E-2</v>
      </c>
      <c r="E14" s="32" t="s">
        <v>36</v>
      </c>
      <c r="F14" s="6">
        <v>865</v>
      </c>
      <c r="G14" s="5">
        <f>F14/$F$20</f>
        <v>2.9421768707482993E-2</v>
      </c>
      <c r="I14" s="32" t="s">
        <v>372</v>
      </c>
      <c r="J14" s="29" t="s">
        <v>373</v>
      </c>
    </row>
    <row r="15" spans="1:10" x14ac:dyDescent="0.25">
      <c r="A15" s="32" t="s">
        <v>37</v>
      </c>
      <c r="B15" s="6">
        <v>10504</v>
      </c>
      <c r="C15" s="5">
        <f t="shared" ref="C15:C20" si="0">B15/$B$21</f>
        <v>0.10066895401659925</v>
      </c>
      <c r="E15" s="32" t="s">
        <v>37</v>
      </c>
      <c r="F15" s="6">
        <v>2311</v>
      </c>
      <c r="G15" s="5">
        <f>F15/$F$20</f>
        <v>7.8605442176870752E-2</v>
      </c>
      <c r="I15" s="32" t="s">
        <v>374</v>
      </c>
      <c r="J15" s="29" t="s">
        <v>375</v>
      </c>
    </row>
    <row r="16" spans="1:10" x14ac:dyDescent="0.25">
      <c r="A16" s="32" t="s">
        <v>38</v>
      </c>
      <c r="B16" s="6">
        <v>13291</v>
      </c>
      <c r="C16" s="5">
        <f t="shared" si="0"/>
        <v>0.12737919533840639</v>
      </c>
      <c r="E16" s="32" t="s">
        <v>38</v>
      </c>
      <c r="F16" s="6">
        <v>3669</v>
      </c>
      <c r="G16" s="5">
        <f>F16/$F$20</f>
        <v>0.12479591836734694</v>
      </c>
      <c r="I16" s="32" t="s">
        <v>376</v>
      </c>
      <c r="J16" s="29"/>
    </row>
    <row r="17" spans="1:10" x14ac:dyDescent="0.25">
      <c r="A17" s="32" t="s">
        <v>39</v>
      </c>
      <c r="B17" s="6">
        <v>14539</v>
      </c>
      <c r="C17" s="5">
        <f t="shared" si="0"/>
        <v>0.13933986314235877</v>
      </c>
      <c r="E17" s="32" t="s">
        <v>39</v>
      </c>
      <c r="F17" s="6">
        <v>3906</v>
      </c>
      <c r="G17" s="5">
        <f>F17/$F$20</f>
        <v>0.13285714285714287</v>
      </c>
      <c r="I17" s="32" t="s">
        <v>377</v>
      </c>
      <c r="J17" s="29"/>
    </row>
    <row r="18" spans="1:10" x14ac:dyDescent="0.25">
      <c r="A18" s="32" t="s">
        <v>40</v>
      </c>
      <c r="B18" s="6">
        <v>15012</v>
      </c>
      <c r="C18" s="5">
        <f t="shared" si="0"/>
        <v>0.1438730329110042</v>
      </c>
      <c r="E18" s="32" t="s">
        <v>40</v>
      </c>
      <c r="F18" s="6">
        <v>4416</v>
      </c>
      <c r="G18" s="5">
        <f>F18/$F$20</f>
        <v>0.15020408163265306</v>
      </c>
      <c r="I18" s="32" t="s">
        <v>378</v>
      </c>
      <c r="J18" s="29"/>
    </row>
    <row r="19" spans="1:10" x14ac:dyDescent="0.25">
      <c r="A19" s="32" t="s">
        <v>8</v>
      </c>
      <c r="B19" s="6">
        <v>44915</v>
      </c>
      <c r="C19" s="5">
        <f t="shared" si="0"/>
        <v>0.43045945065266145</v>
      </c>
      <c r="E19" s="13" t="s">
        <v>8</v>
      </c>
      <c r="F19" s="14">
        <v>14233</v>
      </c>
      <c r="G19" s="15">
        <f>F19/$F$20</f>
        <v>0.4841156462585034</v>
      </c>
      <c r="I19" s="32" t="s">
        <v>379</v>
      </c>
      <c r="J19" s="29"/>
    </row>
    <row r="20" spans="1:10" ht="15.75" thickBot="1" x14ac:dyDescent="0.3">
      <c r="A20" s="13" t="s">
        <v>9</v>
      </c>
      <c r="B20" s="14">
        <v>861</v>
      </c>
      <c r="C20" s="15">
        <f t="shared" si="0"/>
        <v>8.251710720515228E-3</v>
      </c>
      <c r="E20" s="33" t="s">
        <v>5</v>
      </c>
      <c r="F20" s="3">
        <f>SUM(F14:F19)</f>
        <v>29400</v>
      </c>
      <c r="G20" s="2"/>
      <c r="I20" s="32" t="s">
        <v>380</v>
      </c>
      <c r="J20" s="29"/>
    </row>
    <row r="21" spans="1:10" ht="15.75" thickBot="1" x14ac:dyDescent="0.3">
      <c r="A21" s="33" t="s">
        <v>5</v>
      </c>
      <c r="B21" s="3">
        <f>SUM(B14:B20)</f>
        <v>104342</v>
      </c>
      <c r="C21" s="2"/>
      <c r="E21" s="43" t="s">
        <v>158</v>
      </c>
      <c r="F21" s="175"/>
      <c r="G21" s="176"/>
      <c r="I21" s="32" t="s">
        <v>381</v>
      </c>
      <c r="J21" s="29"/>
    </row>
    <row r="22" spans="1:10" x14ac:dyDescent="0.25">
      <c r="A22" s="30" t="s">
        <v>363</v>
      </c>
      <c r="I22" s="32" t="s">
        <v>382</v>
      </c>
      <c r="J22" s="29"/>
    </row>
    <row r="23" spans="1:10" ht="15.75" thickBot="1" x14ac:dyDescent="0.3">
      <c r="I23" s="32" t="s">
        <v>383</v>
      </c>
      <c r="J23" s="29"/>
    </row>
    <row r="24" spans="1:10" ht="63.75" customHeight="1" thickBot="1" x14ac:dyDescent="0.35">
      <c r="A24" s="141" t="s">
        <v>10</v>
      </c>
      <c r="B24" s="142"/>
      <c r="C24" s="143"/>
      <c r="E24" s="105" t="s">
        <v>57</v>
      </c>
      <c r="F24" s="106"/>
      <c r="G24" s="107"/>
      <c r="I24" s="32" t="s">
        <v>384</v>
      </c>
      <c r="J24" s="29"/>
    </row>
    <row r="25" spans="1:10" x14ac:dyDescent="0.25">
      <c r="A25" s="12" t="s">
        <v>6</v>
      </c>
      <c r="B25" s="4" t="s">
        <v>7</v>
      </c>
      <c r="C25" s="11" t="s">
        <v>2</v>
      </c>
      <c r="E25" s="12" t="s">
        <v>6</v>
      </c>
      <c r="F25" s="4" t="s">
        <v>7</v>
      </c>
      <c r="G25" s="11" t="s">
        <v>2</v>
      </c>
      <c r="I25" s="32" t="s">
        <v>385</v>
      </c>
      <c r="J25" s="29"/>
    </row>
    <row r="26" spans="1:10" x14ac:dyDescent="0.25">
      <c r="A26" s="32" t="s">
        <v>36</v>
      </c>
      <c r="B26" s="6">
        <v>157</v>
      </c>
      <c r="C26" s="5">
        <f>B26/$B$33</f>
        <v>5.1424828037995411E-2</v>
      </c>
      <c r="E26" s="32" t="s">
        <v>36</v>
      </c>
      <c r="F26" s="6">
        <v>22</v>
      </c>
      <c r="G26" s="5">
        <f>F26/$F$32</f>
        <v>4.7413793103448273E-2</v>
      </c>
      <c r="I26" s="32" t="s">
        <v>386</v>
      </c>
      <c r="J26" s="29"/>
    </row>
    <row r="27" spans="1:10" x14ac:dyDescent="0.25">
      <c r="A27" s="32" t="s">
        <v>37</v>
      </c>
      <c r="B27" s="6">
        <v>384</v>
      </c>
      <c r="C27" s="5">
        <f t="shared" ref="C27:C32" si="1">B27/$B$33</f>
        <v>0.12577792335407795</v>
      </c>
      <c r="E27" s="32" t="s">
        <v>37</v>
      </c>
      <c r="F27" s="6">
        <v>123</v>
      </c>
      <c r="G27" s="5">
        <f>F27/$F$32</f>
        <v>0.26508620689655171</v>
      </c>
      <c r="I27" s="32" t="s">
        <v>387</v>
      </c>
      <c r="J27" s="29"/>
    </row>
    <row r="28" spans="1:10" x14ac:dyDescent="0.25">
      <c r="A28" s="32" t="s">
        <v>38</v>
      </c>
      <c r="B28" s="6">
        <v>779</v>
      </c>
      <c r="C28" s="5">
        <f t="shared" si="1"/>
        <v>0.25515886013756961</v>
      </c>
      <c r="E28" s="32" t="s">
        <v>38</v>
      </c>
      <c r="F28" s="6">
        <v>104</v>
      </c>
      <c r="G28" s="5">
        <f>F28/$F$32</f>
        <v>0.22413793103448276</v>
      </c>
      <c r="I28" s="32" t="s">
        <v>388</v>
      </c>
      <c r="J28" s="29"/>
    </row>
    <row r="29" spans="1:10" x14ac:dyDescent="0.25">
      <c r="A29" s="32" t="s">
        <v>39</v>
      </c>
      <c r="B29" s="6">
        <v>459</v>
      </c>
      <c r="C29" s="5">
        <f t="shared" si="1"/>
        <v>0.15034392400917132</v>
      </c>
      <c r="E29" s="32" t="s">
        <v>39</v>
      </c>
      <c r="F29" s="6">
        <v>57</v>
      </c>
      <c r="G29" s="5">
        <f>F29/$F$32</f>
        <v>0.12284482758620689</v>
      </c>
      <c r="I29" s="32" t="s">
        <v>389</v>
      </c>
      <c r="J29" s="29"/>
    </row>
    <row r="30" spans="1:10" x14ac:dyDescent="0.25">
      <c r="A30" s="32" t="s">
        <v>40</v>
      </c>
      <c r="B30" s="6">
        <v>316</v>
      </c>
      <c r="C30" s="5">
        <f t="shared" si="1"/>
        <v>0.10350474942679332</v>
      </c>
      <c r="E30" s="32" t="s">
        <v>40</v>
      </c>
      <c r="F30" s="6">
        <v>45</v>
      </c>
      <c r="G30" s="5">
        <f>F30/$F$32</f>
        <v>9.6982758620689655E-2</v>
      </c>
      <c r="I30" s="32" t="s">
        <v>390</v>
      </c>
      <c r="J30" s="29"/>
    </row>
    <row r="31" spans="1:10" ht="15.75" thickBot="1" x14ac:dyDescent="0.3">
      <c r="A31" s="32" t="s">
        <v>8</v>
      </c>
      <c r="B31" s="6">
        <v>947</v>
      </c>
      <c r="C31" s="5">
        <f t="shared" si="1"/>
        <v>0.31018670160497869</v>
      </c>
      <c r="E31" s="13" t="s">
        <v>8</v>
      </c>
      <c r="F31" s="14">
        <v>113</v>
      </c>
      <c r="G31" s="15">
        <f>F31/$F$32</f>
        <v>0.24353448275862069</v>
      </c>
      <c r="I31" s="33" t="s">
        <v>391</v>
      </c>
      <c r="J31" s="2"/>
    </row>
    <row r="32" spans="1:10" ht="15.75" thickBot="1" x14ac:dyDescent="0.3">
      <c r="A32" s="13" t="s">
        <v>9</v>
      </c>
      <c r="B32" s="14">
        <v>11</v>
      </c>
      <c r="C32" s="15">
        <f t="shared" si="1"/>
        <v>3.6030134294136916E-3</v>
      </c>
      <c r="E32" s="33" t="s">
        <v>5</v>
      </c>
      <c r="F32" s="3">
        <f>SUM(F26:F31)</f>
        <v>464</v>
      </c>
      <c r="G32" s="2"/>
    </row>
    <row r="33" spans="1:7" ht="15.75" thickBot="1" x14ac:dyDescent="0.3">
      <c r="A33" s="33" t="s">
        <v>5</v>
      </c>
      <c r="B33" s="3">
        <f>SUM(B26:B32)</f>
        <v>3053</v>
      </c>
      <c r="C33" s="2"/>
    </row>
    <row r="34" spans="1:7" ht="55.5" customHeight="1" thickBot="1" x14ac:dyDescent="0.35">
      <c r="E34" s="105" t="s">
        <v>59</v>
      </c>
      <c r="F34" s="106"/>
      <c r="G34" s="107"/>
    </row>
    <row r="35" spans="1:7" ht="18" thickBot="1" x14ac:dyDescent="0.35">
      <c r="A35" s="167" t="s">
        <v>172</v>
      </c>
      <c r="B35" s="168"/>
      <c r="C35" s="169"/>
      <c r="E35" s="12" t="s">
        <v>6</v>
      </c>
      <c r="F35" s="4" t="s">
        <v>7</v>
      </c>
      <c r="G35" s="11" t="s">
        <v>2</v>
      </c>
    </row>
    <row r="36" spans="1:7" x14ac:dyDescent="0.25">
      <c r="A36" s="12" t="s">
        <v>0</v>
      </c>
      <c r="B36" s="4" t="s">
        <v>1</v>
      </c>
      <c r="C36" s="11" t="s">
        <v>2</v>
      </c>
      <c r="E36" s="32" t="s">
        <v>36</v>
      </c>
      <c r="F36" s="6">
        <f>F26</f>
        <v>22</v>
      </c>
      <c r="G36" s="5">
        <f>F36/$F$38</f>
        <v>0.15172413793103448</v>
      </c>
    </row>
    <row r="37" spans="1:7" x14ac:dyDescent="0.25">
      <c r="A37" s="32" t="s">
        <v>3</v>
      </c>
      <c r="B37" s="6">
        <v>5063</v>
      </c>
      <c r="C37" s="5">
        <v>0.97</v>
      </c>
      <c r="E37" s="13" t="s">
        <v>37</v>
      </c>
      <c r="F37" s="14">
        <f>F27</f>
        <v>123</v>
      </c>
      <c r="G37" s="15">
        <f>F37/$F$38</f>
        <v>0.84827586206896555</v>
      </c>
    </row>
    <row r="38" spans="1:7" ht="15.75" thickBot="1" x14ac:dyDescent="0.3">
      <c r="A38" s="13" t="s">
        <v>4</v>
      </c>
      <c r="B38" s="14">
        <v>157</v>
      </c>
      <c r="C38" s="15">
        <v>0.03</v>
      </c>
      <c r="E38" s="33" t="s">
        <v>5</v>
      </c>
      <c r="F38" s="3">
        <f>SUM(F36:F37)</f>
        <v>145</v>
      </c>
      <c r="G38" s="2"/>
    </row>
    <row r="39" spans="1:7" ht="15.75" thickBot="1" x14ac:dyDescent="0.3">
      <c r="A39" s="33" t="s">
        <v>5</v>
      </c>
      <c r="B39" s="3">
        <v>5220</v>
      </c>
      <c r="C39" s="36"/>
    </row>
    <row r="40" spans="1:7" ht="18" customHeight="1" thickBot="1" x14ac:dyDescent="0.35">
      <c r="E40" s="105" t="s">
        <v>60</v>
      </c>
      <c r="F40" s="106"/>
      <c r="G40" s="107"/>
    </row>
    <row r="41" spans="1:7" ht="18" thickBot="1" x14ac:dyDescent="0.35">
      <c r="A41" s="141" t="s">
        <v>170</v>
      </c>
      <c r="B41" s="142"/>
      <c r="C41" s="143"/>
      <c r="E41" s="12" t="s">
        <v>12</v>
      </c>
      <c r="F41" s="4" t="s">
        <v>1</v>
      </c>
      <c r="G41" s="11" t="s">
        <v>2</v>
      </c>
    </row>
    <row r="42" spans="1:7" x14ac:dyDescent="0.25">
      <c r="A42" s="12" t="s">
        <v>0</v>
      </c>
      <c r="B42" s="4" t="s">
        <v>1</v>
      </c>
      <c r="C42" s="11" t="s">
        <v>2</v>
      </c>
      <c r="E42" s="32" t="s">
        <v>13</v>
      </c>
      <c r="F42" s="6">
        <v>181</v>
      </c>
      <c r="G42" s="5">
        <f>F42/$F$53</f>
        <v>0.39008620689655171</v>
      </c>
    </row>
    <row r="43" spans="1:7" x14ac:dyDescent="0.25">
      <c r="A43" s="32" t="s">
        <v>3</v>
      </c>
      <c r="B43" s="6">
        <v>10120</v>
      </c>
      <c r="C43" s="5">
        <v>0.96299999999999997</v>
      </c>
      <c r="E43" s="32" t="s">
        <v>15</v>
      </c>
      <c r="F43" s="6">
        <v>78</v>
      </c>
      <c r="G43" s="5">
        <f>F43/$F$53</f>
        <v>0.16810344827586207</v>
      </c>
    </row>
    <row r="44" spans="1:7" x14ac:dyDescent="0.25">
      <c r="A44" s="13" t="s">
        <v>4</v>
      </c>
      <c r="B44" s="14">
        <v>384</v>
      </c>
      <c r="C44" s="15">
        <v>3.6999999999999998E-2</v>
      </c>
      <c r="E44" s="32" t="s">
        <v>25</v>
      </c>
      <c r="F44" s="6">
        <v>38</v>
      </c>
      <c r="G44" s="5">
        <f>F44/$F$53</f>
        <v>8.1896551724137928E-2</v>
      </c>
    </row>
    <row r="45" spans="1:7" ht="15.75" thickBot="1" x14ac:dyDescent="0.3">
      <c r="A45" s="33" t="s">
        <v>5</v>
      </c>
      <c r="B45" s="3">
        <v>10504</v>
      </c>
      <c r="C45" s="2"/>
      <c r="E45" s="32" t="s">
        <v>29</v>
      </c>
      <c r="F45" s="6">
        <v>35</v>
      </c>
      <c r="G45" s="5">
        <f>F45/$F$53</f>
        <v>7.5431034482758619E-2</v>
      </c>
    </row>
    <row r="46" spans="1:7" ht="15.75" thickBot="1" x14ac:dyDescent="0.3">
      <c r="E46" s="32" t="s">
        <v>269</v>
      </c>
      <c r="F46" s="6">
        <v>22</v>
      </c>
      <c r="G46" s="5">
        <f>F46/$F$53</f>
        <v>4.7413793103448273E-2</v>
      </c>
    </row>
    <row r="47" spans="1:7" ht="35.25" thickBot="1" x14ac:dyDescent="0.35">
      <c r="A47" s="105" t="s">
        <v>41</v>
      </c>
      <c r="B47" s="106"/>
      <c r="C47" s="107"/>
      <c r="E47" s="32" t="s">
        <v>19</v>
      </c>
      <c r="F47" s="6">
        <v>20</v>
      </c>
      <c r="G47" s="5">
        <f>F47/$F$53</f>
        <v>4.3103448275862072E-2</v>
      </c>
    </row>
    <row r="48" spans="1:7" x14ac:dyDescent="0.25">
      <c r="A48" s="12" t="s">
        <v>6</v>
      </c>
      <c r="B48" s="4" t="s">
        <v>7</v>
      </c>
      <c r="C48" s="11" t="s">
        <v>2</v>
      </c>
      <c r="E48" s="32" t="s">
        <v>16</v>
      </c>
      <c r="F48" s="6">
        <v>20</v>
      </c>
      <c r="G48" s="5">
        <f>F48/$F$53</f>
        <v>4.3103448275862072E-2</v>
      </c>
    </row>
    <row r="49" spans="1:46" x14ac:dyDescent="0.25">
      <c r="A49" s="32" t="s">
        <v>36</v>
      </c>
      <c r="B49" s="6">
        <f>B26</f>
        <v>157</v>
      </c>
      <c r="C49" s="5">
        <f>B49/$B$51</f>
        <v>0.29020332717190389</v>
      </c>
      <c r="E49" s="32" t="s">
        <v>392</v>
      </c>
      <c r="F49" s="6">
        <v>20</v>
      </c>
      <c r="G49" s="5">
        <f>F49/$F$53</f>
        <v>4.3103448275862072E-2</v>
      </c>
    </row>
    <row r="50" spans="1:46" x14ac:dyDescent="0.25">
      <c r="A50" s="13" t="s">
        <v>37</v>
      </c>
      <c r="B50" s="14">
        <f>B27</f>
        <v>384</v>
      </c>
      <c r="C50" s="15">
        <f>B50/$B$51</f>
        <v>0.70979667282809611</v>
      </c>
      <c r="E50" s="32" t="s">
        <v>23</v>
      </c>
      <c r="F50" s="6">
        <v>14</v>
      </c>
      <c r="G50" s="5">
        <f>F50/$F$53</f>
        <v>3.017241379310345E-2</v>
      </c>
    </row>
    <row r="51" spans="1:46" s="31" customFormat="1" ht="15.75" thickBot="1" x14ac:dyDescent="0.3">
      <c r="A51" s="33" t="s">
        <v>5</v>
      </c>
      <c r="B51" s="3">
        <f>SUM(B49:B50)</f>
        <v>541</v>
      </c>
      <c r="C51" s="2"/>
      <c r="D51" s="30"/>
      <c r="E51" s="32" t="s">
        <v>14</v>
      </c>
      <c r="F51" s="6">
        <v>14</v>
      </c>
      <c r="G51" s="5">
        <f>F51/$F$53</f>
        <v>3.017241379310345E-2</v>
      </c>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row>
    <row r="52" spans="1:46" ht="15.75" thickBot="1" x14ac:dyDescent="0.3">
      <c r="E52" s="13" t="s">
        <v>33</v>
      </c>
      <c r="F52" s="14">
        <v>22</v>
      </c>
      <c r="G52" s="15">
        <f>F52/$F$53</f>
        <v>4.7413793103448273E-2</v>
      </c>
    </row>
    <row r="53" spans="1:46" ht="18" thickBot="1" x14ac:dyDescent="0.35">
      <c r="A53" s="108" t="s">
        <v>44</v>
      </c>
      <c r="B53" s="109"/>
      <c r="C53" s="110"/>
      <c r="E53" s="33" t="s">
        <v>5</v>
      </c>
      <c r="F53" s="3">
        <f>SUM(F42:F52)</f>
        <v>464</v>
      </c>
      <c r="G53" s="2"/>
    </row>
    <row r="54" spans="1:46" x14ac:dyDescent="0.25">
      <c r="A54" s="12" t="s">
        <v>45</v>
      </c>
      <c r="B54" s="4" t="s">
        <v>7</v>
      </c>
      <c r="C54" s="11" t="s">
        <v>2</v>
      </c>
      <c r="D54" s="31"/>
      <c r="E54" s="44" t="s">
        <v>159</v>
      </c>
      <c r="F54" s="40"/>
      <c r="G54" s="41"/>
    </row>
    <row r="55" spans="1:46" ht="15.75" thickBot="1" x14ac:dyDescent="0.3">
      <c r="A55" s="32" t="s">
        <v>46</v>
      </c>
      <c r="B55" s="6">
        <v>301</v>
      </c>
      <c r="C55" s="5">
        <f>B55/$B$62</f>
        <v>9.8591549295774641E-2</v>
      </c>
    </row>
    <row r="56" spans="1:46" ht="33.75" customHeight="1" thickBot="1" x14ac:dyDescent="0.35">
      <c r="A56" s="32" t="s">
        <v>47</v>
      </c>
      <c r="B56" s="6">
        <v>144</v>
      </c>
      <c r="C56" s="5">
        <f>B56/$B$62</f>
        <v>4.716672125777923E-2</v>
      </c>
      <c r="E56" s="105" t="s">
        <v>61</v>
      </c>
      <c r="F56" s="106"/>
      <c r="G56" s="107"/>
    </row>
    <row r="57" spans="1:46" x14ac:dyDescent="0.25">
      <c r="A57" s="32" t="s">
        <v>48</v>
      </c>
      <c r="B57" s="6">
        <v>500</v>
      </c>
      <c r="C57" s="5">
        <f>B57/$B$62</f>
        <v>0.16377333770062233</v>
      </c>
      <c r="E57" s="12" t="s">
        <v>12</v>
      </c>
      <c r="F57" s="4" t="s">
        <v>1</v>
      </c>
      <c r="G57" s="11" t="s">
        <v>2</v>
      </c>
    </row>
    <row r="58" spans="1:46" x14ac:dyDescent="0.25">
      <c r="A58" s="32" t="s">
        <v>49</v>
      </c>
      <c r="B58" s="6">
        <v>606</v>
      </c>
      <c r="C58" s="5">
        <f>B58/$B$62</f>
        <v>0.19849328529315427</v>
      </c>
      <c r="E58" s="32" t="s">
        <v>13</v>
      </c>
      <c r="F58" s="6">
        <v>115</v>
      </c>
      <c r="G58" s="5">
        <f>F58/$F$61</f>
        <v>0.7931034482758621</v>
      </c>
    </row>
    <row r="59" spans="1:46" x14ac:dyDescent="0.25">
      <c r="A59" s="32" t="s">
        <v>50</v>
      </c>
      <c r="B59" s="6">
        <v>606</v>
      </c>
      <c r="C59" s="5">
        <f>B59/$B$62</f>
        <v>0.19849328529315427</v>
      </c>
      <c r="E59" s="32" t="s">
        <v>392</v>
      </c>
      <c r="F59" s="6">
        <v>20</v>
      </c>
      <c r="G59" s="5">
        <f>F59/$F$61</f>
        <v>0.13793103448275862</v>
      </c>
    </row>
    <row r="60" spans="1:46" x14ac:dyDescent="0.25">
      <c r="A60" s="32" t="s">
        <v>51</v>
      </c>
      <c r="B60" s="6">
        <v>360</v>
      </c>
      <c r="C60" s="5">
        <f>B60/$B$62</f>
        <v>0.11791680314444808</v>
      </c>
      <c r="E60" s="13" t="s">
        <v>393</v>
      </c>
      <c r="F60" s="14">
        <v>10</v>
      </c>
      <c r="G60" s="15">
        <f>F60/$F$61</f>
        <v>6.8965517241379309E-2</v>
      </c>
    </row>
    <row r="61" spans="1:46" ht="15.75" thickBot="1" x14ac:dyDescent="0.3">
      <c r="A61" s="13" t="s">
        <v>52</v>
      </c>
      <c r="B61" s="14">
        <v>536</v>
      </c>
      <c r="C61" s="15">
        <f>B61/$B$62</f>
        <v>0.17556501801506716</v>
      </c>
      <c r="E61" s="33" t="s">
        <v>5</v>
      </c>
      <c r="F61" s="3">
        <f>SUM(F58:F60)</f>
        <v>145</v>
      </c>
      <c r="G61" s="2"/>
    </row>
    <row r="62" spans="1:46" ht="15.75" thickBot="1" x14ac:dyDescent="0.3">
      <c r="A62" s="33" t="s">
        <v>5</v>
      </c>
      <c r="B62" s="3">
        <f>SUM(B55:B61)</f>
        <v>3053</v>
      </c>
      <c r="C62" s="2"/>
    </row>
    <row r="63" spans="1:46" ht="15.75" thickBot="1" x14ac:dyDescent="0.3">
      <c r="E63" s="30" t="s">
        <v>160</v>
      </c>
    </row>
    <row r="64" spans="1:46" ht="52.5" thickBot="1" x14ac:dyDescent="0.35">
      <c r="A64" s="105" t="s">
        <v>53</v>
      </c>
      <c r="B64" s="106"/>
      <c r="C64" s="107"/>
    </row>
    <row r="65" spans="1:3" x14ac:dyDescent="0.25">
      <c r="A65" s="12" t="s">
        <v>45</v>
      </c>
      <c r="B65" s="4" t="s">
        <v>7</v>
      </c>
      <c r="C65" s="11" t="s">
        <v>2</v>
      </c>
    </row>
    <row r="66" spans="1:3" x14ac:dyDescent="0.25">
      <c r="A66" s="32" t="s">
        <v>46</v>
      </c>
      <c r="B66" s="6">
        <v>20</v>
      </c>
      <c r="C66" s="5">
        <f>B66/$B$73</f>
        <v>3.6968576709796676E-2</v>
      </c>
    </row>
    <row r="67" spans="1:3" x14ac:dyDescent="0.25">
      <c r="A67" s="32" t="s">
        <v>47</v>
      </c>
      <c r="B67" s="6">
        <v>0</v>
      </c>
      <c r="C67" s="5">
        <f>B67/$B$73</f>
        <v>0</v>
      </c>
    </row>
    <row r="68" spans="1:3" x14ac:dyDescent="0.25">
      <c r="A68" s="32" t="s">
        <v>48</v>
      </c>
      <c r="B68" s="6">
        <v>140</v>
      </c>
      <c r="C68" s="5">
        <f>B68/$B$73</f>
        <v>0.25878003696857671</v>
      </c>
    </row>
    <row r="69" spans="1:3" x14ac:dyDescent="0.25">
      <c r="A69" s="32" t="s">
        <v>49</v>
      </c>
      <c r="B69" s="6">
        <v>129</v>
      </c>
      <c r="C69" s="5">
        <f>B69/$B$73</f>
        <v>0.23844731977818853</v>
      </c>
    </row>
    <row r="70" spans="1:3" x14ac:dyDescent="0.25">
      <c r="A70" s="32" t="s">
        <v>50</v>
      </c>
      <c r="B70" s="6">
        <v>25</v>
      </c>
      <c r="C70" s="5">
        <f>B70/$B$73</f>
        <v>4.6210720887245843E-2</v>
      </c>
    </row>
    <row r="71" spans="1:3" x14ac:dyDescent="0.25">
      <c r="A71" s="32" t="s">
        <v>51</v>
      </c>
      <c r="B71" s="6">
        <v>28</v>
      </c>
      <c r="C71" s="5">
        <f>B71/$B$73</f>
        <v>5.1756007393715345E-2</v>
      </c>
    </row>
    <row r="72" spans="1:3" x14ac:dyDescent="0.25">
      <c r="A72" s="13" t="s">
        <v>52</v>
      </c>
      <c r="B72" s="14">
        <v>199</v>
      </c>
      <c r="C72" s="15">
        <f>B72/$B$73</f>
        <v>0.36783733826247689</v>
      </c>
    </row>
    <row r="73" spans="1:3" ht="15.75" thickBot="1" x14ac:dyDescent="0.3">
      <c r="A73" s="33" t="s">
        <v>5</v>
      </c>
      <c r="B73" s="3">
        <f>SUM(B66:B72)</f>
        <v>541</v>
      </c>
      <c r="C73" s="2"/>
    </row>
    <row r="74" spans="1:3" ht="15.75" thickBot="1" x14ac:dyDescent="0.3"/>
    <row r="75" spans="1:3" ht="18" thickBot="1" x14ac:dyDescent="0.35">
      <c r="A75" s="108" t="s">
        <v>11</v>
      </c>
      <c r="B75" s="109"/>
      <c r="C75" s="110"/>
    </row>
    <row r="76" spans="1:3" x14ac:dyDescent="0.25">
      <c r="A76" s="12" t="s">
        <v>12</v>
      </c>
      <c r="B76" s="4" t="s">
        <v>1</v>
      </c>
      <c r="C76" s="11" t="s">
        <v>2</v>
      </c>
    </row>
    <row r="77" spans="1:3" x14ac:dyDescent="0.25">
      <c r="A77" s="21" t="s">
        <v>13</v>
      </c>
      <c r="B77" s="6">
        <v>907</v>
      </c>
      <c r="C77" s="5">
        <f>B77/$B$88</f>
        <v>0.29708483458892893</v>
      </c>
    </row>
    <row r="78" spans="1:3" x14ac:dyDescent="0.25">
      <c r="A78" s="21" t="s">
        <v>15</v>
      </c>
      <c r="B78" s="6">
        <v>443</v>
      </c>
      <c r="C78" s="5">
        <f>B78/$B$88</f>
        <v>0.1451031772027514</v>
      </c>
    </row>
    <row r="79" spans="1:3" x14ac:dyDescent="0.25">
      <c r="A79" s="21" t="s">
        <v>14</v>
      </c>
      <c r="B79" s="6">
        <v>389</v>
      </c>
      <c r="C79" s="5">
        <f>B79/$B$88</f>
        <v>0.12741565673108418</v>
      </c>
    </row>
    <row r="80" spans="1:3" x14ac:dyDescent="0.25">
      <c r="A80" s="21" t="s">
        <v>19</v>
      </c>
      <c r="B80" s="6">
        <v>180</v>
      </c>
      <c r="C80" s="5">
        <f>B80/$B$88</f>
        <v>5.895840157222404E-2</v>
      </c>
    </row>
    <row r="81" spans="1:5" ht="18" customHeight="1" x14ac:dyDescent="0.25">
      <c r="A81" s="21" t="s">
        <v>25</v>
      </c>
      <c r="B81" s="6">
        <v>178</v>
      </c>
      <c r="C81" s="5">
        <f>B81/$B$88</f>
        <v>5.8303308221421553E-2</v>
      </c>
    </row>
    <row r="82" spans="1:5" x14ac:dyDescent="0.25">
      <c r="A82" s="21" t="s">
        <v>24</v>
      </c>
      <c r="B82" s="6">
        <v>122</v>
      </c>
      <c r="C82" s="5">
        <f>B82/$B$88</f>
        <v>3.9960694398951849E-2</v>
      </c>
    </row>
    <row r="83" spans="1:5" x14ac:dyDescent="0.25">
      <c r="A83" s="21" t="s">
        <v>29</v>
      </c>
      <c r="B83" s="6">
        <v>114</v>
      </c>
      <c r="C83" s="5">
        <f>B83/$B$88</f>
        <v>3.7340320995741895E-2</v>
      </c>
    </row>
    <row r="84" spans="1:5" x14ac:dyDescent="0.25">
      <c r="A84" s="21" t="s">
        <v>20</v>
      </c>
      <c r="B84" s="6">
        <v>101</v>
      </c>
      <c r="C84" s="5">
        <f>B84/$B$88</f>
        <v>3.3082214215525714E-2</v>
      </c>
    </row>
    <row r="85" spans="1:5" x14ac:dyDescent="0.25">
      <c r="A85" s="21" t="s">
        <v>347</v>
      </c>
      <c r="B85" s="6">
        <v>89</v>
      </c>
      <c r="C85" s="5">
        <f>B85/$B$88</f>
        <v>2.9151654110710776E-2</v>
      </c>
    </row>
    <row r="86" spans="1:5" x14ac:dyDescent="0.25">
      <c r="A86" s="21" t="s">
        <v>16</v>
      </c>
      <c r="B86" s="6">
        <v>83</v>
      </c>
      <c r="C86" s="5">
        <f>B86/$B$88</f>
        <v>2.7186374058303309E-2</v>
      </c>
    </row>
    <row r="87" spans="1:5" x14ac:dyDescent="0.25">
      <c r="A87" s="22" t="s">
        <v>33</v>
      </c>
      <c r="B87" s="14">
        <v>447</v>
      </c>
      <c r="C87" s="15">
        <f>B87/$B$88</f>
        <v>0.14641336390435636</v>
      </c>
    </row>
    <row r="88" spans="1:5" ht="15.75" thickBot="1" x14ac:dyDescent="0.3">
      <c r="A88" s="33" t="s">
        <v>5</v>
      </c>
      <c r="B88" s="3">
        <f>SUM(B77:B87)</f>
        <v>3053</v>
      </c>
      <c r="C88" s="2"/>
    </row>
    <row r="89" spans="1:5" ht="15.75" thickBot="1" x14ac:dyDescent="0.3"/>
    <row r="90" spans="1:5" ht="52.5" thickBot="1" x14ac:dyDescent="0.35">
      <c r="A90" s="105" t="s">
        <v>42</v>
      </c>
      <c r="B90" s="106"/>
      <c r="C90" s="107"/>
    </row>
    <row r="91" spans="1:5" x14ac:dyDescent="0.25">
      <c r="A91" s="12" t="s">
        <v>12</v>
      </c>
      <c r="B91" s="4" t="s">
        <v>1</v>
      </c>
      <c r="C91" s="11" t="s">
        <v>2</v>
      </c>
    </row>
    <row r="92" spans="1:5" x14ac:dyDescent="0.25">
      <c r="A92" s="32" t="s">
        <v>13</v>
      </c>
      <c r="B92" s="6">
        <v>275</v>
      </c>
      <c r="C92" s="5">
        <f>B92/$B$102</f>
        <v>0.50831792975970425</v>
      </c>
      <c r="D92" s="40"/>
      <c r="E92" s="40"/>
    </row>
    <row r="93" spans="1:5" x14ac:dyDescent="0.25">
      <c r="A93" s="32" t="s">
        <v>14</v>
      </c>
      <c r="B93" s="6">
        <v>113</v>
      </c>
      <c r="C93" s="5">
        <f>B93/$B$102</f>
        <v>0.20887245841035121</v>
      </c>
      <c r="D93" s="40"/>
      <c r="E93" s="40"/>
    </row>
    <row r="94" spans="1:5" x14ac:dyDescent="0.25">
      <c r="A94" s="32" t="s">
        <v>392</v>
      </c>
      <c r="B94" s="6">
        <v>41</v>
      </c>
      <c r="C94" s="5">
        <f>B94/$B$102</f>
        <v>7.5785582255083181E-2</v>
      </c>
      <c r="D94" s="40"/>
      <c r="E94" s="40"/>
    </row>
    <row r="95" spans="1:5" x14ac:dyDescent="0.25">
      <c r="A95" s="32" t="s">
        <v>19</v>
      </c>
      <c r="B95" s="6">
        <v>26</v>
      </c>
      <c r="C95" s="5">
        <f>B95/$B$102</f>
        <v>4.8059149722735672E-2</v>
      </c>
    </row>
    <row r="96" spans="1:5" x14ac:dyDescent="0.25">
      <c r="A96" s="32" t="s">
        <v>393</v>
      </c>
      <c r="B96" s="6">
        <v>24</v>
      </c>
      <c r="C96" s="5">
        <f>B96/$B$102</f>
        <v>4.4362292051756007E-2</v>
      </c>
    </row>
    <row r="97" spans="1:3" x14ac:dyDescent="0.25">
      <c r="A97" s="32" t="s">
        <v>394</v>
      </c>
      <c r="B97" s="6">
        <v>17</v>
      </c>
      <c r="C97" s="5">
        <f>B97/$B$102</f>
        <v>3.1423290203327174E-2</v>
      </c>
    </row>
    <row r="98" spans="1:3" x14ac:dyDescent="0.25">
      <c r="A98" s="32" t="s">
        <v>20</v>
      </c>
      <c r="B98" s="6">
        <v>16</v>
      </c>
      <c r="C98" s="5">
        <f>B98/$B$102</f>
        <v>2.9574861367837338E-2</v>
      </c>
    </row>
    <row r="99" spans="1:3" x14ac:dyDescent="0.25">
      <c r="A99" s="32" t="s">
        <v>18</v>
      </c>
      <c r="B99" s="6">
        <v>14</v>
      </c>
      <c r="C99" s="5">
        <f>B99/$B$102</f>
        <v>2.5878003696857672E-2</v>
      </c>
    </row>
    <row r="100" spans="1:3" x14ac:dyDescent="0.25">
      <c r="A100" s="32" t="s">
        <v>16</v>
      </c>
      <c r="B100" s="6">
        <v>12</v>
      </c>
      <c r="C100" s="5">
        <f>B100/$B$102</f>
        <v>2.2181146025878003E-2</v>
      </c>
    </row>
    <row r="101" spans="1:3" x14ac:dyDescent="0.25">
      <c r="A101" s="13" t="s">
        <v>395</v>
      </c>
      <c r="B101" s="14">
        <v>3</v>
      </c>
      <c r="C101" s="15">
        <f>B101/$B$102</f>
        <v>5.5452865064695009E-3</v>
      </c>
    </row>
    <row r="102" spans="1:3" ht="15.75" thickBot="1" x14ac:dyDescent="0.3">
      <c r="A102" s="33" t="s">
        <v>5</v>
      </c>
      <c r="B102" s="3">
        <f>SUM(B92:B101)</f>
        <v>541</v>
      </c>
      <c r="C102" s="2"/>
    </row>
    <row r="103" spans="1:3" x14ac:dyDescent="0.25">
      <c r="A103" s="37"/>
      <c r="B103" s="6"/>
      <c r="C103" s="37"/>
    </row>
  </sheetData>
  <mergeCells count="7">
    <mergeCell ref="A24:C24"/>
    <mergeCell ref="A1:F1"/>
    <mergeCell ref="A5:C5"/>
    <mergeCell ref="I5:J5"/>
    <mergeCell ref="A12:C12"/>
    <mergeCell ref="A35:C35"/>
    <mergeCell ref="A41:C4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55"/>
  <sheetViews>
    <sheetView topLeftCell="A47" workbookViewId="0">
      <selection activeCell="F36" sqref="F36"/>
    </sheetView>
  </sheetViews>
  <sheetFormatPr defaultColWidth="8.85546875" defaultRowHeight="15" x14ac:dyDescent="0.25"/>
  <cols>
    <col min="1" max="1" width="26.7109375" style="30" customWidth="1"/>
    <col min="2" max="2" width="10.7109375" style="30" bestFit="1" customWidth="1"/>
    <col min="3" max="3" width="7.85546875" style="30" customWidth="1"/>
    <col min="4" max="4" width="8.85546875" style="30"/>
    <col min="5" max="5" width="33.85546875" style="30" bestFit="1" customWidth="1"/>
    <col min="6" max="6" width="18.42578125" style="30" bestFit="1" customWidth="1"/>
    <col min="7" max="7" width="15.7109375" style="30" customWidth="1"/>
    <col min="8" max="8" width="8.85546875" style="30"/>
    <col min="9" max="9" width="26.42578125" style="30" bestFit="1" customWidth="1"/>
    <col min="10" max="16384" width="8.85546875" style="30"/>
  </cols>
  <sheetData>
    <row r="1" spans="1:10" ht="21" x14ac:dyDescent="0.35">
      <c r="A1" s="151" t="s">
        <v>262</v>
      </c>
      <c r="B1" s="151"/>
      <c r="C1" s="151"/>
      <c r="D1" s="151"/>
      <c r="E1" s="151"/>
      <c r="F1" s="151"/>
    </row>
    <row r="2" spans="1:10" ht="21" x14ac:dyDescent="0.35">
      <c r="A2" s="38" t="s">
        <v>153</v>
      </c>
      <c r="B2" s="114"/>
      <c r="C2" s="56"/>
      <c r="D2" s="56"/>
      <c r="F2" s="93"/>
    </row>
    <row r="3" spans="1:10" ht="21" x14ac:dyDescent="0.35">
      <c r="A3" s="30" t="s">
        <v>154</v>
      </c>
      <c r="B3" s="114"/>
      <c r="C3" s="56"/>
      <c r="D3" s="56"/>
      <c r="F3" s="93"/>
    </row>
    <row r="4" spans="1:10" ht="15.75" thickBot="1" x14ac:dyDescent="0.3"/>
    <row r="5" spans="1:10" ht="18" thickBot="1" x14ac:dyDescent="0.35">
      <c r="A5" s="141" t="s">
        <v>34</v>
      </c>
      <c r="B5" s="142"/>
      <c r="C5" s="143"/>
      <c r="E5" s="141" t="s">
        <v>149</v>
      </c>
      <c r="F5" s="142"/>
      <c r="G5" s="143"/>
      <c r="I5" s="141" t="s">
        <v>62</v>
      </c>
      <c r="J5" s="143"/>
    </row>
    <row r="6" spans="1:10" x14ac:dyDescent="0.25">
      <c r="A6" s="12" t="s">
        <v>0</v>
      </c>
      <c r="B6" s="4" t="s">
        <v>1</v>
      </c>
      <c r="C6" s="11" t="s">
        <v>2</v>
      </c>
      <c r="E6" s="12" t="s">
        <v>54</v>
      </c>
      <c r="F6" s="4" t="s">
        <v>1</v>
      </c>
      <c r="G6" s="11" t="s">
        <v>2</v>
      </c>
      <c r="I6" s="17" t="s">
        <v>261</v>
      </c>
      <c r="J6" s="29"/>
    </row>
    <row r="7" spans="1:10" x14ac:dyDescent="0.25">
      <c r="A7" s="32" t="s">
        <v>3</v>
      </c>
      <c r="B7" s="6">
        <v>96878</v>
      </c>
      <c r="C7" s="5">
        <f>B7/$B$9</f>
        <v>0.96794756509401914</v>
      </c>
      <c r="E7" s="32" t="s">
        <v>55</v>
      </c>
      <c r="F7" s="6">
        <v>35605</v>
      </c>
      <c r="G7" s="5">
        <f>F7/$F$9</f>
        <v>0.98077293887557504</v>
      </c>
      <c r="I7" s="32" t="s">
        <v>260</v>
      </c>
      <c r="J7" s="29"/>
    </row>
    <row r="8" spans="1:10" x14ac:dyDescent="0.25">
      <c r="A8" s="13" t="s">
        <v>4</v>
      </c>
      <c r="B8" s="14">
        <v>3208</v>
      </c>
      <c r="C8" s="15">
        <f>B8/$B$9</f>
        <v>3.2052434905980857E-2</v>
      </c>
      <c r="E8" s="13" t="s">
        <v>58</v>
      </c>
      <c r="F8" s="14">
        <v>698</v>
      </c>
      <c r="G8" s="15">
        <f>F8/$F$9</f>
        <v>1.9227061124424977E-2</v>
      </c>
      <c r="I8" s="32" t="s">
        <v>259</v>
      </c>
      <c r="J8" s="29"/>
    </row>
    <row r="9" spans="1:10" ht="15.75" thickBot="1" x14ac:dyDescent="0.3">
      <c r="A9" s="33" t="s">
        <v>5</v>
      </c>
      <c r="B9" s="3">
        <f>SUM(B7:B8)</f>
        <v>100086</v>
      </c>
      <c r="C9" s="2"/>
      <c r="E9" s="33" t="s">
        <v>5</v>
      </c>
      <c r="F9" s="3">
        <f>SUM(F7:F8)</f>
        <v>36303</v>
      </c>
      <c r="G9" s="2"/>
      <c r="I9" s="32" t="s">
        <v>258</v>
      </c>
      <c r="J9" s="29"/>
    </row>
    <row r="10" spans="1:10" x14ac:dyDescent="0.25">
      <c r="A10" s="30" t="s">
        <v>245</v>
      </c>
      <c r="B10" s="113"/>
      <c r="C10" s="113"/>
      <c r="E10" s="30" t="s">
        <v>166</v>
      </c>
      <c r="I10" s="32" t="s">
        <v>257</v>
      </c>
      <c r="J10" s="29"/>
    </row>
    <row r="11" spans="1:10" ht="15.75" thickBot="1" x14ac:dyDescent="0.3">
      <c r="I11" s="32" t="s">
        <v>256</v>
      </c>
      <c r="J11" s="29"/>
    </row>
    <row r="12" spans="1:10" ht="18" thickBot="1" x14ac:dyDescent="0.35">
      <c r="A12" s="141" t="s">
        <v>35</v>
      </c>
      <c r="B12" s="142"/>
      <c r="C12" s="143"/>
      <c r="E12" s="141" t="s">
        <v>149</v>
      </c>
      <c r="F12" s="142"/>
      <c r="G12" s="143"/>
      <c r="I12" s="32" t="s">
        <v>255</v>
      </c>
      <c r="J12" s="29"/>
    </row>
    <row r="13" spans="1:10" x14ac:dyDescent="0.25">
      <c r="A13" s="12" t="s">
        <v>6</v>
      </c>
      <c r="B13" s="4" t="s">
        <v>7</v>
      </c>
      <c r="C13" s="11" t="s">
        <v>2</v>
      </c>
      <c r="E13" s="12" t="s">
        <v>6</v>
      </c>
      <c r="F13" s="4" t="s">
        <v>7</v>
      </c>
      <c r="G13" s="11" t="s">
        <v>2</v>
      </c>
      <c r="I13" s="32" t="s">
        <v>254</v>
      </c>
      <c r="J13" s="29"/>
    </row>
    <row r="14" spans="1:10" x14ac:dyDescent="0.25">
      <c r="A14" s="32" t="s">
        <v>36</v>
      </c>
      <c r="B14" s="6">
        <v>11628</v>
      </c>
      <c r="C14" s="5">
        <f t="shared" ref="C14:C20" si="0">B14/$B$21</f>
        <v>0.11618008512679096</v>
      </c>
      <c r="E14" s="32" t="s">
        <v>36</v>
      </c>
      <c r="F14" s="6">
        <v>1374</v>
      </c>
      <c r="G14" s="5">
        <f t="shared" ref="G14:G19" si="1">F14/$F$20</f>
        <v>7.1655801825293353E-2</v>
      </c>
      <c r="I14" s="32" t="s">
        <v>253</v>
      </c>
      <c r="J14" s="29"/>
    </row>
    <row r="15" spans="1:10" x14ac:dyDescent="0.25">
      <c r="A15" s="32" t="s">
        <v>37</v>
      </c>
      <c r="B15" s="6">
        <v>10109</v>
      </c>
      <c r="C15" s="5">
        <f t="shared" si="0"/>
        <v>0.10100313730192034</v>
      </c>
      <c r="E15" s="32" t="s">
        <v>37</v>
      </c>
      <c r="F15" s="6">
        <v>1780</v>
      </c>
      <c r="G15" s="5">
        <f t="shared" si="1"/>
        <v>9.2829204693611472E-2</v>
      </c>
      <c r="I15" s="32" t="s">
        <v>252</v>
      </c>
      <c r="J15" s="29"/>
    </row>
    <row r="16" spans="1:10" x14ac:dyDescent="0.25">
      <c r="A16" s="32" t="s">
        <v>38</v>
      </c>
      <c r="B16" s="6">
        <v>9651</v>
      </c>
      <c r="C16" s="5">
        <f t="shared" si="0"/>
        <v>9.642707271746298E-2</v>
      </c>
      <c r="E16" s="32" t="s">
        <v>38</v>
      </c>
      <c r="F16" s="6">
        <v>1977</v>
      </c>
      <c r="G16" s="5">
        <f t="shared" si="1"/>
        <v>0.10310299869621904</v>
      </c>
      <c r="I16" s="32" t="s">
        <v>251</v>
      </c>
      <c r="J16" s="29"/>
    </row>
    <row r="17" spans="1:10" x14ac:dyDescent="0.25">
      <c r="A17" s="32" t="s">
        <v>39</v>
      </c>
      <c r="B17" s="6">
        <v>10238</v>
      </c>
      <c r="C17" s="5">
        <f t="shared" si="0"/>
        <v>0.10229202885518454</v>
      </c>
      <c r="E17" s="32" t="s">
        <v>39</v>
      </c>
      <c r="F17" s="6">
        <v>2505</v>
      </c>
      <c r="G17" s="5">
        <f t="shared" si="1"/>
        <v>0.13063885267275097</v>
      </c>
      <c r="I17" s="32" t="s">
        <v>250</v>
      </c>
      <c r="J17" s="29"/>
    </row>
    <row r="18" spans="1:10" x14ac:dyDescent="0.25">
      <c r="A18" s="32" t="s">
        <v>40</v>
      </c>
      <c r="B18" s="6">
        <v>9755</v>
      </c>
      <c r="C18" s="5">
        <f t="shared" si="0"/>
        <v>9.7466179085986052E-2</v>
      </c>
      <c r="E18" s="32" t="s">
        <v>40</v>
      </c>
      <c r="F18" s="6">
        <v>2780</v>
      </c>
      <c r="G18" s="5">
        <f t="shared" si="1"/>
        <v>0.14498044328552803</v>
      </c>
      <c r="I18" s="32" t="s">
        <v>249</v>
      </c>
      <c r="J18" s="29"/>
    </row>
    <row r="19" spans="1:10" x14ac:dyDescent="0.25">
      <c r="A19" s="32" t="s">
        <v>8</v>
      </c>
      <c r="B19" s="6">
        <v>26438</v>
      </c>
      <c r="C19" s="5">
        <f t="shared" si="0"/>
        <v>0.264152828567432</v>
      </c>
      <c r="E19" s="13" t="s">
        <v>8</v>
      </c>
      <c r="F19" s="14">
        <v>8759</v>
      </c>
      <c r="G19" s="15">
        <f t="shared" si="1"/>
        <v>0.45679269882659712</v>
      </c>
      <c r="I19" s="32" t="s">
        <v>248</v>
      </c>
      <c r="J19" s="29"/>
    </row>
    <row r="20" spans="1:10" ht="15.75" thickBot="1" x14ac:dyDescent="0.3">
      <c r="A20" s="13" t="s">
        <v>9</v>
      </c>
      <c r="B20" s="14">
        <v>22267</v>
      </c>
      <c r="C20" s="15">
        <f t="shared" si="0"/>
        <v>0.22247866834522312</v>
      </c>
      <c r="E20" s="33" t="s">
        <v>5</v>
      </c>
      <c r="F20" s="3">
        <f>SUM(F14:F19)</f>
        <v>19175</v>
      </c>
      <c r="G20" s="2"/>
      <c r="I20" s="32" t="s">
        <v>247</v>
      </c>
      <c r="J20" s="29"/>
    </row>
    <row r="21" spans="1:10" ht="15.75" thickBot="1" x14ac:dyDescent="0.3">
      <c r="A21" s="33" t="s">
        <v>5</v>
      </c>
      <c r="B21" s="3">
        <f>SUM(B14:B20)</f>
        <v>100086</v>
      </c>
      <c r="C21" s="2"/>
      <c r="I21" s="32" t="s">
        <v>246</v>
      </c>
      <c r="J21" s="29"/>
    </row>
    <row r="22" spans="1:10" x14ac:dyDescent="0.25">
      <c r="A22" s="30" t="s">
        <v>245</v>
      </c>
      <c r="I22" s="32"/>
      <c r="J22" s="29"/>
    </row>
    <row r="23" spans="1:10" ht="15.75" thickBot="1" x14ac:dyDescent="0.3">
      <c r="I23" s="32"/>
      <c r="J23" s="29"/>
    </row>
    <row r="24" spans="1:10" ht="18" thickBot="1" x14ac:dyDescent="0.35">
      <c r="A24" s="141" t="s">
        <v>10</v>
      </c>
      <c r="B24" s="142"/>
      <c r="C24" s="143"/>
      <c r="E24" s="137" t="s">
        <v>57</v>
      </c>
      <c r="F24" s="138"/>
      <c r="G24" s="139"/>
      <c r="I24" s="32"/>
      <c r="J24" s="29"/>
    </row>
    <row r="25" spans="1:10" x14ac:dyDescent="0.25">
      <c r="A25" s="12" t="s">
        <v>6</v>
      </c>
      <c r="B25" s="4" t="s">
        <v>7</v>
      </c>
      <c r="C25" s="11" t="s">
        <v>2</v>
      </c>
      <c r="E25" s="12" t="s">
        <v>6</v>
      </c>
      <c r="F25" s="4" t="s">
        <v>7</v>
      </c>
      <c r="G25" s="11" t="s">
        <v>2</v>
      </c>
      <c r="I25" s="32"/>
      <c r="J25" s="29"/>
    </row>
    <row r="26" spans="1:10" x14ac:dyDescent="0.25">
      <c r="A26" s="32" t="s">
        <v>36</v>
      </c>
      <c r="B26" s="6">
        <v>968</v>
      </c>
      <c r="C26" s="5">
        <f t="shared" ref="C26:C32" si="2">B26/$B$33</f>
        <v>0.30174563591022446</v>
      </c>
      <c r="E26" s="32" t="s">
        <v>36</v>
      </c>
      <c r="F26" s="6">
        <v>125</v>
      </c>
      <c r="G26" s="5">
        <f>F26/$F$32</f>
        <v>0.34153005464480873</v>
      </c>
      <c r="I26" s="32"/>
      <c r="J26" s="29"/>
    </row>
    <row r="27" spans="1:10" x14ac:dyDescent="0.25">
      <c r="A27" s="32" t="s">
        <v>37</v>
      </c>
      <c r="B27" s="6">
        <v>751</v>
      </c>
      <c r="C27" s="5">
        <f t="shared" si="2"/>
        <v>0.23410224438902744</v>
      </c>
      <c r="E27" s="32" t="s">
        <v>37</v>
      </c>
      <c r="F27" s="6">
        <v>92</v>
      </c>
      <c r="G27" s="5">
        <f>F27/$F$32</f>
        <v>0.25136612021857924</v>
      </c>
      <c r="I27" s="32"/>
      <c r="J27" s="29"/>
    </row>
    <row r="28" spans="1:10" x14ac:dyDescent="0.25">
      <c r="A28" s="32" t="s">
        <v>38</v>
      </c>
      <c r="B28" s="6">
        <v>387</v>
      </c>
      <c r="C28" s="5">
        <f t="shared" si="2"/>
        <v>0.1206359102244389</v>
      </c>
      <c r="E28" s="32" t="s">
        <v>38</v>
      </c>
      <c r="F28" s="6">
        <v>49</v>
      </c>
      <c r="G28" s="5">
        <f>F28/$F$32</f>
        <v>0.13387978142076504</v>
      </c>
      <c r="I28" s="32"/>
      <c r="J28" s="29"/>
    </row>
    <row r="29" spans="1:10" x14ac:dyDescent="0.25">
      <c r="A29" s="32" t="s">
        <v>39</v>
      </c>
      <c r="B29" s="6">
        <v>84</v>
      </c>
      <c r="C29" s="5">
        <f t="shared" si="2"/>
        <v>2.6184538653366583E-2</v>
      </c>
      <c r="E29" s="32" t="s">
        <v>39</v>
      </c>
      <c r="F29" s="6">
        <v>15</v>
      </c>
      <c r="G29" s="5">
        <f>F29/$F$32</f>
        <v>4.0983606557377046E-2</v>
      </c>
      <c r="I29" s="32"/>
      <c r="J29" s="29"/>
    </row>
    <row r="30" spans="1:10" x14ac:dyDescent="0.25">
      <c r="A30" s="32" t="s">
        <v>40</v>
      </c>
      <c r="B30" s="6">
        <v>198</v>
      </c>
      <c r="C30" s="5">
        <f t="shared" si="2"/>
        <v>6.172069825436409E-2</v>
      </c>
      <c r="E30" s="32" t="s">
        <v>40</v>
      </c>
      <c r="F30" s="6">
        <v>25</v>
      </c>
      <c r="G30" s="5">
        <f>F30/$F$32</f>
        <v>6.8306010928961755E-2</v>
      </c>
      <c r="I30" s="32"/>
      <c r="J30" s="29"/>
    </row>
    <row r="31" spans="1:10" ht="15.75" thickBot="1" x14ac:dyDescent="0.3">
      <c r="A31" s="32" t="s">
        <v>8</v>
      </c>
      <c r="B31" s="6">
        <v>349</v>
      </c>
      <c r="C31" s="5">
        <f t="shared" si="2"/>
        <v>0.10879052369077306</v>
      </c>
      <c r="E31" s="13" t="s">
        <v>8</v>
      </c>
      <c r="F31" s="14">
        <v>60</v>
      </c>
      <c r="G31" s="15">
        <f>F31/$F$32</f>
        <v>0.16393442622950818</v>
      </c>
      <c r="I31" s="33"/>
      <c r="J31" s="2"/>
    </row>
    <row r="32" spans="1:10" ht="15.75" thickBot="1" x14ac:dyDescent="0.3">
      <c r="A32" s="13" t="s">
        <v>9</v>
      </c>
      <c r="B32" s="14">
        <v>471</v>
      </c>
      <c r="C32" s="15">
        <f t="shared" si="2"/>
        <v>0.14682044887780549</v>
      </c>
      <c r="E32" s="33" t="s">
        <v>5</v>
      </c>
      <c r="F32" s="3">
        <f>SUM(F26:F31)</f>
        <v>366</v>
      </c>
      <c r="G32" s="2"/>
    </row>
    <row r="33" spans="1:7" ht="18" customHeight="1" thickBot="1" x14ac:dyDescent="0.3">
      <c r="A33" s="33" t="s">
        <v>5</v>
      </c>
      <c r="B33" s="3">
        <f>SUM(B26:B32)</f>
        <v>3208</v>
      </c>
      <c r="C33" s="2"/>
    </row>
    <row r="34" spans="1:7" ht="52.5" thickBot="1" x14ac:dyDescent="0.35">
      <c r="E34" s="105" t="s">
        <v>59</v>
      </c>
      <c r="F34" s="106"/>
      <c r="G34" s="107"/>
    </row>
    <row r="35" spans="1:7" ht="34.5" customHeight="1" thickBot="1" x14ac:dyDescent="0.35">
      <c r="A35" s="167" t="s">
        <v>172</v>
      </c>
      <c r="B35" s="168"/>
      <c r="C35" s="169"/>
      <c r="E35" s="12" t="s">
        <v>6</v>
      </c>
      <c r="F35" s="4" t="s">
        <v>7</v>
      </c>
      <c r="G35" s="11" t="s">
        <v>2</v>
      </c>
    </row>
    <row r="36" spans="1:7" x14ac:dyDescent="0.25">
      <c r="A36" s="12" t="s">
        <v>0</v>
      </c>
      <c r="B36" s="4" t="s">
        <v>1</v>
      </c>
      <c r="C36" s="11" t="s">
        <v>2</v>
      </c>
      <c r="E36" s="32" t="s">
        <v>36</v>
      </c>
      <c r="F36" s="6">
        <f>F26</f>
        <v>125</v>
      </c>
      <c r="G36" s="5">
        <f>F36/$F$38</f>
        <v>0.57603686635944695</v>
      </c>
    </row>
    <row r="37" spans="1:7" x14ac:dyDescent="0.25">
      <c r="A37" s="32" t="s">
        <v>3</v>
      </c>
      <c r="B37" s="6">
        <v>10660</v>
      </c>
      <c r="C37" s="5">
        <v>0.91700000000000004</v>
      </c>
      <c r="E37" s="13" t="s">
        <v>37</v>
      </c>
      <c r="F37" s="14">
        <f>F27</f>
        <v>92</v>
      </c>
      <c r="G37" s="15">
        <f>F37/$F$38</f>
        <v>0.42396313364055299</v>
      </c>
    </row>
    <row r="38" spans="1:7" ht="15.75" thickBot="1" x14ac:dyDescent="0.3">
      <c r="A38" s="13" t="s">
        <v>4</v>
      </c>
      <c r="B38" s="14">
        <v>968</v>
      </c>
      <c r="C38" s="15">
        <v>8.3000000000000004E-2</v>
      </c>
      <c r="E38" s="33" t="s">
        <v>5</v>
      </c>
      <c r="F38" s="3">
        <f>SUM(F36:F37)</f>
        <v>217</v>
      </c>
      <c r="G38" s="2"/>
    </row>
    <row r="39" spans="1:7" ht="18" customHeight="1" thickBot="1" x14ac:dyDescent="0.3">
      <c r="A39" s="33" t="s">
        <v>5</v>
      </c>
      <c r="B39" s="3">
        <v>11628</v>
      </c>
      <c r="C39" s="36"/>
    </row>
    <row r="40" spans="1:7" ht="52.5" thickBot="1" x14ac:dyDescent="0.35">
      <c r="E40" s="105" t="s">
        <v>60</v>
      </c>
      <c r="F40" s="106"/>
      <c r="G40" s="107"/>
    </row>
    <row r="41" spans="1:7" ht="18" thickBot="1" x14ac:dyDescent="0.35">
      <c r="A41" s="141" t="s">
        <v>170</v>
      </c>
      <c r="B41" s="142"/>
      <c r="C41" s="143"/>
      <c r="E41" s="12" t="s">
        <v>12</v>
      </c>
      <c r="F41" s="4" t="s">
        <v>1</v>
      </c>
      <c r="G41" s="11" t="s">
        <v>2</v>
      </c>
    </row>
    <row r="42" spans="1:7" x14ac:dyDescent="0.25">
      <c r="A42" s="12" t="s">
        <v>0</v>
      </c>
      <c r="B42" s="4" t="s">
        <v>1</v>
      </c>
      <c r="C42" s="11" t="s">
        <v>2</v>
      </c>
      <c r="E42" s="32" t="s">
        <v>13</v>
      </c>
      <c r="F42" s="6">
        <v>121</v>
      </c>
      <c r="G42" s="5">
        <f>F42/$F$52</f>
        <v>0.33060109289617484</v>
      </c>
    </row>
    <row r="43" spans="1:7" x14ac:dyDescent="0.25">
      <c r="A43" s="32" t="s">
        <v>3</v>
      </c>
      <c r="B43" s="6">
        <v>9358</v>
      </c>
      <c r="C43" s="5">
        <v>0.92600000000000005</v>
      </c>
      <c r="E43" s="32" t="s">
        <v>15</v>
      </c>
      <c r="F43" s="6">
        <v>92</v>
      </c>
      <c r="G43" s="5">
        <f>F43/$F$52</f>
        <v>0.25136612021857924</v>
      </c>
    </row>
    <row r="44" spans="1:7" x14ac:dyDescent="0.25">
      <c r="A44" s="13" t="s">
        <v>4</v>
      </c>
      <c r="B44" s="14">
        <v>751</v>
      </c>
      <c r="C44" s="15">
        <v>7.3999999999999996E-2</v>
      </c>
      <c r="E44" s="32" t="s">
        <v>242</v>
      </c>
      <c r="F44" s="6">
        <v>36</v>
      </c>
      <c r="G44" s="5">
        <f>F44/$F$52</f>
        <v>9.8360655737704916E-2</v>
      </c>
    </row>
    <row r="45" spans="1:7" ht="15.75" thickBot="1" x14ac:dyDescent="0.3">
      <c r="A45" s="33" t="s">
        <v>5</v>
      </c>
      <c r="B45" s="3">
        <v>10109</v>
      </c>
      <c r="C45" s="2"/>
      <c r="E45" s="32" t="s">
        <v>24</v>
      </c>
      <c r="F45" s="6">
        <v>29</v>
      </c>
      <c r="G45" s="5">
        <f>F45/$F$52</f>
        <v>7.9234972677595633E-2</v>
      </c>
    </row>
    <row r="46" spans="1:7" ht="15.75" thickBot="1" x14ac:dyDescent="0.3">
      <c r="E46" s="32" t="s">
        <v>29</v>
      </c>
      <c r="F46" s="6">
        <v>19</v>
      </c>
      <c r="G46" s="5">
        <f>F46/$F$52</f>
        <v>5.1912568306010931E-2</v>
      </c>
    </row>
    <row r="47" spans="1:7" ht="18" thickBot="1" x14ac:dyDescent="0.35">
      <c r="A47" s="137" t="s">
        <v>41</v>
      </c>
      <c r="B47" s="138"/>
      <c r="C47" s="139"/>
      <c r="E47" s="32" t="s">
        <v>25</v>
      </c>
      <c r="F47" s="6">
        <v>17</v>
      </c>
      <c r="G47" s="5">
        <f>F47/$F$52</f>
        <v>4.6448087431693992E-2</v>
      </c>
    </row>
    <row r="48" spans="1:7" x14ac:dyDescent="0.25">
      <c r="A48" s="12" t="s">
        <v>6</v>
      </c>
      <c r="B48" s="4" t="s">
        <v>7</v>
      </c>
      <c r="C48" s="11" t="s">
        <v>2</v>
      </c>
      <c r="E48" s="32" t="s">
        <v>17</v>
      </c>
      <c r="F48" s="6">
        <v>16</v>
      </c>
      <c r="G48" s="5">
        <f>F48/$F$52</f>
        <v>4.3715846994535519E-2</v>
      </c>
    </row>
    <row r="49" spans="1:44" x14ac:dyDescent="0.25">
      <c r="A49" s="32" t="s">
        <v>36</v>
      </c>
      <c r="B49" s="6">
        <f>B26</f>
        <v>968</v>
      </c>
      <c r="C49" s="5">
        <f>B49/$B$51</f>
        <v>0.56311809191390338</v>
      </c>
      <c r="E49" s="32" t="s">
        <v>19</v>
      </c>
      <c r="F49" s="6">
        <v>15</v>
      </c>
      <c r="G49" s="5">
        <f>F49/$F$52</f>
        <v>4.0983606557377046E-2</v>
      </c>
    </row>
    <row r="50" spans="1:44" x14ac:dyDescent="0.25">
      <c r="A50" s="13" t="s">
        <v>37</v>
      </c>
      <c r="B50" s="14">
        <f>B27</f>
        <v>751</v>
      </c>
      <c r="C50" s="15">
        <f>B50/$B$51</f>
        <v>0.43688190808609656</v>
      </c>
      <c r="E50" s="32" t="s">
        <v>30</v>
      </c>
      <c r="F50" s="6">
        <v>11</v>
      </c>
      <c r="G50" s="5">
        <f>F50/$F$52</f>
        <v>3.0054644808743168E-2</v>
      </c>
    </row>
    <row r="51" spans="1:44" ht="15.75" thickBot="1" x14ac:dyDescent="0.3">
      <c r="A51" s="33" t="s">
        <v>5</v>
      </c>
      <c r="B51" s="3">
        <f>SUM(B49:B50)</f>
        <v>1719</v>
      </c>
      <c r="C51" s="2"/>
      <c r="E51" s="13" t="s">
        <v>20</v>
      </c>
      <c r="F51" s="14">
        <v>10</v>
      </c>
      <c r="G51" s="15">
        <f>F51/$F$52</f>
        <v>2.7322404371584699E-2</v>
      </c>
    </row>
    <row r="52" spans="1:44" s="31" customFormat="1" ht="15.75" thickBot="1" x14ac:dyDescent="0.3">
      <c r="D52" s="30"/>
      <c r="E52" s="33" t="s">
        <v>5</v>
      </c>
      <c r="F52" s="3">
        <f>SUM(F42:F51)</f>
        <v>366</v>
      </c>
      <c r="G52" s="2"/>
      <c r="H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row>
    <row r="53" spans="1:44" ht="17.100000000000001" customHeight="1" thickBot="1" x14ac:dyDescent="0.35">
      <c r="A53" s="90" t="s">
        <v>44</v>
      </c>
      <c r="B53" s="91"/>
      <c r="C53" s="92"/>
      <c r="E53" s="44" t="s">
        <v>159</v>
      </c>
    </row>
    <row r="54" spans="1:44" ht="15.75" thickBot="1" x14ac:dyDescent="0.3">
      <c r="A54" s="12" t="s">
        <v>45</v>
      </c>
      <c r="B54" s="4" t="s">
        <v>7</v>
      </c>
      <c r="C54" s="11" t="s">
        <v>2</v>
      </c>
    </row>
    <row r="55" spans="1:44" ht="69.75" thickBot="1" x14ac:dyDescent="0.35">
      <c r="A55" s="32" t="s">
        <v>46</v>
      </c>
      <c r="B55" s="6">
        <v>311</v>
      </c>
      <c r="C55" s="5">
        <f t="shared" ref="C55:C61" si="3">B55/$B$62</f>
        <v>9.6945137157107231E-2</v>
      </c>
      <c r="E55" s="105" t="s">
        <v>61</v>
      </c>
      <c r="F55" s="106"/>
      <c r="G55" s="107"/>
    </row>
    <row r="56" spans="1:44" x14ac:dyDescent="0.25">
      <c r="A56" s="32" t="s">
        <v>47</v>
      </c>
      <c r="B56" s="6">
        <v>698</v>
      </c>
      <c r="C56" s="5">
        <f t="shared" si="3"/>
        <v>0.21758104738154613</v>
      </c>
      <c r="D56" s="31"/>
      <c r="E56" s="12" t="s">
        <v>12</v>
      </c>
      <c r="F56" s="4" t="s">
        <v>1</v>
      </c>
      <c r="G56" s="11" t="s">
        <v>2</v>
      </c>
    </row>
    <row r="57" spans="1:44" x14ac:dyDescent="0.25">
      <c r="A57" s="32" t="s">
        <v>48</v>
      </c>
      <c r="B57" s="6">
        <v>643</v>
      </c>
      <c r="C57" s="5">
        <f t="shared" si="3"/>
        <v>0.2004364089775561</v>
      </c>
      <c r="E57" s="32" t="s">
        <v>13</v>
      </c>
      <c r="F57" s="6">
        <v>121</v>
      </c>
      <c r="G57" s="5">
        <f>F57/$F$62</f>
        <v>0.55760368663594473</v>
      </c>
    </row>
    <row r="58" spans="1:44" x14ac:dyDescent="0.25">
      <c r="A58" s="32" t="s">
        <v>49</v>
      </c>
      <c r="B58" s="6">
        <v>495</v>
      </c>
      <c r="C58" s="5">
        <f t="shared" si="3"/>
        <v>0.15430174563591023</v>
      </c>
      <c r="E58" s="32" t="s">
        <v>242</v>
      </c>
      <c r="F58" s="6">
        <v>36</v>
      </c>
      <c r="G58" s="5">
        <f>F58/$F$62</f>
        <v>0.16589861751152074</v>
      </c>
    </row>
    <row r="59" spans="1:44" x14ac:dyDescent="0.25">
      <c r="A59" s="32" t="s">
        <v>50</v>
      </c>
      <c r="B59" s="6">
        <v>292</v>
      </c>
      <c r="C59" s="5">
        <f t="shared" si="3"/>
        <v>9.1022443890274321E-2</v>
      </c>
      <c r="E59" s="32" t="s">
        <v>15</v>
      </c>
      <c r="F59" s="6">
        <v>27</v>
      </c>
      <c r="G59" s="5">
        <f>F59/$F$62</f>
        <v>0.12442396313364056</v>
      </c>
    </row>
    <row r="60" spans="1:44" x14ac:dyDescent="0.25">
      <c r="A60" s="32" t="s">
        <v>51</v>
      </c>
      <c r="B60" s="6">
        <v>353</v>
      </c>
      <c r="C60" s="5">
        <f t="shared" si="3"/>
        <v>0.11003740648379053</v>
      </c>
      <c r="E60" s="32" t="s">
        <v>29</v>
      </c>
      <c r="F60" s="6">
        <v>19</v>
      </c>
      <c r="G60" s="5">
        <f>F60/$F$62</f>
        <v>8.755760368663594E-2</v>
      </c>
    </row>
    <row r="61" spans="1:44" x14ac:dyDescent="0.25">
      <c r="A61" s="13" t="s">
        <v>52</v>
      </c>
      <c r="B61" s="14">
        <v>416</v>
      </c>
      <c r="C61" s="15">
        <f t="shared" si="3"/>
        <v>0.12967581047381546</v>
      </c>
      <c r="E61" s="13" t="s">
        <v>24</v>
      </c>
      <c r="F61" s="14">
        <v>14</v>
      </c>
      <c r="G61" s="15">
        <f>F61/$F$62</f>
        <v>6.4516129032258063E-2</v>
      </c>
    </row>
    <row r="62" spans="1:44" ht="15.75" thickBot="1" x14ac:dyDescent="0.3">
      <c r="A62" s="33" t="s">
        <v>5</v>
      </c>
      <c r="B62" s="3">
        <f>SUM(B55:B61)</f>
        <v>3208</v>
      </c>
      <c r="C62" s="2"/>
      <c r="E62" s="33" t="s">
        <v>5</v>
      </c>
      <c r="F62" s="3">
        <f>SUM(F57:F61)</f>
        <v>217</v>
      </c>
      <c r="G62" s="2"/>
    </row>
    <row r="63" spans="1:44" ht="15.75" thickBot="1" x14ac:dyDescent="0.3"/>
    <row r="64" spans="1:44" ht="18" thickBot="1" x14ac:dyDescent="0.35">
      <c r="A64" s="137" t="s">
        <v>53</v>
      </c>
      <c r="B64" s="138"/>
      <c r="C64" s="139"/>
    </row>
    <row r="65" spans="1:3" x14ac:dyDescent="0.25">
      <c r="A65" s="12" t="s">
        <v>45</v>
      </c>
      <c r="B65" s="4" t="s">
        <v>7</v>
      </c>
      <c r="C65" s="11" t="s">
        <v>2</v>
      </c>
    </row>
    <row r="66" spans="1:3" x14ac:dyDescent="0.25">
      <c r="A66" s="32" t="s">
        <v>46</v>
      </c>
      <c r="B66" s="6">
        <v>249</v>
      </c>
      <c r="C66" s="5">
        <f t="shared" ref="C66:C72" si="4">B66/$B$73</f>
        <v>0.14485165794066318</v>
      </c>
    </row>
    <row r="67" spans="1:3" x14ac:dyDescent="0.25">
      <c r="A67" s="32" t="s">
        <v>47</v>
      </c>
      <c r="B67" s="6">
        <v>251</v>
      </c>
      <c r="C67" s="5">
        <f t="shared" si="4"/>
        <v>0.14601512507271669</v>
      </c>
    </row>
    <row r="68" spans="1:3" x14ac:dyDescent="0.25">
      <c r="A68" s="32" t="s">
        <v>48</v>
      </c>
      <c r="B68" s="6">
        <v>430</v>
      </c>
      <c r="C68" s="5">
        <f t="shared" si="4"/>
        <v>0.25014543339150669</v>
      </c>
    </row>
    <row r="69" spans="1:3" x14ac:dyDescent="0.25">
      <c r="A69" s="32" t="s">
        <v>49</v>
      </c>
      <c r="B69" s="6">
        <v>307</v>
      </c>
      <c r="C69" s="5">
        <f t="shared" si="4"/>
        <v>0.17859220477021523</v>
      </c>
    </row>
    <row r="70" spans="1:3" x14ac:dyDescent="0.25">
      <c r="A70" s="32" t="s">
        <v>50</v>
      </c>
      <c r="B70" s="6">
        <v>144</v>
      </c>
      <c r="C70" s="5">
        <f t="shared" si="4"/>
        <v>8.3769633507853408E-2</v>
      </c>
    </row>
    <row r="71" spans="1:3" x14ac:dyDescent="0.25">
      <c r="A71" s="32" t="s">
        <v>51</v>
      </c>
      <c r="B71" s="6">
        <v>71</v>
      </c>
      <c r="C71" s="5">
        <f t="shared" si="4"/>
        <v>4.1303083187899943E-2</v>
      </c>
    </row>
    <row r="72" spans="1:3" x14ac:dyDescent="0.25">
      <c r="A72" s="13" t="s">
        <v>52</v>
      </c>
      <c r="B72" s="14">
        <v>267</v>
      </c>
      <c r="C72" s="15">
        <f t="shared" si="4"/>
        <v>0.15532286212914484</v>
      </c>
    </row>
    <row r="73" spans="1:3" ht="15.75" thickBot="1" x14ac:dyDescent="0.3">
      <c r="A73" s="33" t="s">
        <v>5</v>
      </c>
      <c r="B73" s="3">
        <f>SUM(B66:B72)</f>
        <v>1719</v>
      </c>
      <c r="C73" s="2"/>
    </row>
    <row r="75" spans="1:3" ht="15.75" thickBot="1" x14ac:dyDescent="0.3"/>
    <row r="76" spans="1:3" ht="18" thickBot="1" x14ac:dyDescent="0.35">
      <c r="A76" s="141" t="s">
        <v>11</v>
      </c>
      <c r="B76" s="142"/>
      <c r="C76" s="143"/>
    </row>
    <row r="77" spans="1:3" x14ac:dyDescent="0.25">
      <c r="A77" s="12" t="s">
        <v>12</v>
      </c>
      <c r="B77" s="4" t="s">
        <v>1</v>
      </c>
      <c r="C77" s="11" t="s">
        <v>2</v>
      </c>
    </row>
    <row r="78" spans="1:3" x14ac:dyDescent="0.25">
      <c r="A78" s="21" t="s">
        <v>13</v>
      </c>
      <c r="B78" s="6">
        <v>785</v>
      </c>
      <c r="C78" s="5">
        <f t="shared" ref="C78:C88" si="5">B78/$B$89</f>
        <v>0.24470074812967582</v>
      </c>
    </row>
    <row r="79" spans="1:3" x14ac:dyDescent="0.25">
      <c r="A79" s="21" t="s">
        <v>15</v>
      </c>
      <c r="B79" s="6">
        <v>510</v>
      </c>
      <c r="C79" s="5">
        <f t="shared" si="5"/>
        <v>0.15897755610972569</v>
      </c>
    </row>
    <row r="80" spans="1:3" x14ac:dyDescent="0.25">
      <c r="A80" s="21" t="s">
        <v>19</v>
      </c>
      <c r="B80" s="6">
        <v>243</v>
      </c>
      <c r="C80" s="5">
        <f t="shared" si="5"/>
        <v>7.5748129675810474E-2</v>
      </c>
    </row>
    <row r="81" spans="1:3" x14ac:dyDescent="0.25">
      <c r="A81" s="21" t="s">
        <v>242</v>
      </c>
      <c r="B81" s="6">
        <v>157</v>
      </c>
      <c r="C81" s="5">
        <f t="shared" si="5"/>
        <v>4.894014962593516E-2</v>
      </c>
    </row>
    <row r="82" spans="1:3" ht="33" customHeight="1" x14ac:dyDescent="0.25">
      <c r="A82" s="21" t="s">
        <v>17</v>
      </c>
      <c r="B82" s="6">
        <v>156</v>
      </c>
      <c r="C82" s="5">
        <f t="shared" si="5"/>
        <v>4.8628428927680795E-2</v>
      </c>
    </row>
    <row r="83" spans="1:3" x14ac:dyDescent="0.25">
      <c r="A83" s="21" t="s">
        <v>21</v>
      </c>
      <c r="B83" s="6">
        <v>148</v>
      </c>
      <c r="C83" s="5">
        <f t="shared" si="5"/>
        <v>4.6134663341645885E-2</v>
      </c>
    </row>
    <row r="84" spans="1:3" x14ac:dyDescent="0.25">
      <c r="A84" s="21" t="s">
        <v>30</v>
      </c>
      <c r="B84" s="6">
        <v>147</v>
      </c>
      <c r="C84" s="5">
        <f t="shared" si="5"/>
        <v>4.5822942643391519E-2</v>
      </c>
    </row>
    <row r="85" spans="1:3" x14ac:dyDescent="0.25">
      <c r="A85" s="21" t="s">
        <v>24</v>
      </c>
      <c r="B85" s="6">
        <v>128</v>
      </c>
      <c r="C85" s="5">
        <f t="shared" si="5"/>
        <v>3.9900249376558602E-2</v>
      </c>
    </row>
    <row r="86" spans="1:3" x14ac:dyDescent="0.25">
      <c r="A86" s="21" t="s">
        <v>243</v>
      </c>
      <c r="B86" s="6">
        <v>111</v>
      </c>
      <c r="C86" s="5">
        <f t="shared" si="5"/>
        <v>3.4600997506234417E-2</v>
      </c>
    </row>
    <row r="87" spans="1:3" x14ac:dyDescent="0.25">
      <c r="A87" s="21" t="s">
        <v>27</v>
      </c>
      <c r="B87" s="6">
        <v>109</v>
      </c>
      <c r="C87" s="5">
        <f t="shared" si="5"/>
        <v>3.3977556109725686E-2</v>
      </c>
    </row>
    <row r="88" spans="1:3" x14ac:dyDescent="0.25">
      <c r="A88" s="22" t="s">
        <v>33</v>
      </c>
      <c r="B88" s="14">
        <v>714</v>
      </c>
      <c r="C88" s="15">
        <f t="shared" si="5"/>
        <v>0.22256857855361595</v>
      </c>
    </row>
    <row r="89" spans="1:3" ht="15.75" thickBot="1" x14ac:dyDescent="0.3">
      <c r="A89" s="33" t="s">
        <v>5</v>
      </c>
      <c r="B89" s="3">
        <f>SUM(B78:B88)</f>
        <v>3208</v>
      </c>
      <c r="C89" s="2"/>
    </row>
    <row r="90" spans="1:3" ht="15.75" thickBot="1" x14ac:dyDescent="0.3"/>
    <row r="91" spans="1:3" ht="18" thickBot="1" x14ac:dyDescent="0.35">
      <c r="A91" s="137" t="s">
        <v>42</v>
      </c>
      <c r="B91" s="138"/>
      <c r="C91" s="139"/>
    </row>
    <row r="92" spans="1:3" x14ac:dyDescent="0.25">
      <c r="A92" s="12" t="s">
        <v>12</v>
      </c>
      <c r="B92" s="4" t="s">
        <v>1</v>
      </c>
      <c r="C92" s="11" t="s">
        <v>2</v>
      </c>
    </row>
    <row r="93" spans="1:3" x14ac:dyDescent="0.25">
      <c r="A93" s="32" t="s">
        <v>13</v>
      </c>
      <c r="B93" s="6">
        <v>471</v>
      </c>
      <c r="C93" s="5">
        <f t="shared" ref="C93:C103" si="6">B93/$B$104</f>
        <v>0.27399650959860383</v>
      </c>
    </row>
    <row r="94" spans="1:3" x14ac:dyDescent="0.25">
      <c r="A94" s="32" t="s">
        <v>15</v>
      </c>
      <c r="B94" s="6">
        <v>334</v>
      </c>
      <c r="C94" s="5">
        <f t="shared" si="6"/>
        <v>0.19429901105293776</v>
      </c>
    </row>
    <row r="95" spans="1:3" x14ac:dyDescent="0.25">
      <c r="A95" s="32" t="s">
        <v>242</v>
      </c>
      <c r="B95" s="6">
        <v>157</v>
      </c>
      <c r="C95" s="5">
        <f t="shared" si="6"/>
        <v>9.1332169866201282E-2</v>
      </c>
    </row>
    <row r="96" spans="1:3" x14ac:dyDescent="0.25">
      <c r="A96" s="32" t="s">
        <v>30</v>
      </c>
      <c r="B96" s="6">
        <v>113</v>
      </c>
      <c r="C96" s="5">
        <f t="shared" si="6"/>
        <v>6.5735892961023848E-2</v>
      </c>
    </row>
    <row r="97" spans="1:3" x14ac:dyDescent="0.25">
      <c r="A97" s="32" t="s">
        <v>21</v>
      </c>
      <c r="B97" s="6">
        <v>108</v>
      </c>
      <c r="C97" s="5">
        <f t="shared" si="6"/>
        <v>6.2827225130890049E-2</v>
      </c>
    </row>
    <row r="98" spans="1:3" x14ac:dyDescent="0.25">
      <c r="A98" s="32" t="s">
        <v>29</v>
      </c>
      <c r="B98" s="6">
        <v>106</v>
      </c>
      <c r="C98" s="5">
        <f t="shared" si="6"/>
        <v>6.1663757998836534E-2</v>
      </c>
    </row>
    <row r="99" spans="1:3" x14ac:dyDescent="0.25">
      <c r="A99" s="32" t="s">
        <v>244</v>
      </c>
      <c r="B99" s="6">
        <v>89</v>
      </c>
      <c r="C99" s="5">
        <f t="shared" si="6"/>
        <v>5.1774287376381616E-2</v>
      </c>
    </row>
    <row r="100" spans="1:3" x14ac:dyDescent="0.25">
      <c r="A100" s="32" t="s">
        <v>243</v>
      </c>
      <c r="B100" s="6">
        <v>84</v>
      </c>
      <c r="C100" s="5">
        <f t="shared" si="6"/>
        <v>4.8865619546247817E-2</v>
      </c>
    </row>
    <row r="101" spans="1:3" x14ac:dyDescent="0.25">
      <c r="A101" s="32" t="s">
        <v>19</v>
      </c>
      <c r="B101" s="6">
        <v>60</v>
      </c>
      <c r="C101" s="5">
        <f t="shared" si="6"/>
        <v>3.4904013961605584E-2</v>
      </c>
    </row>
    <row r="102" spans="1:3" x14ac:dyDescent="0.25">
      <c r="A102" s="32" t="s">
        <v>145</v>
      </c>
      <c r="B102" s="6">
        <v>57</v>
      </c>
      <c r="C102" s="5">
        <f t="shared" si="6"/>
        <v>3.3158813263525308E-2</v>
      </c>
    </row>
    <row r="103" spans="1:3" ht="18" customHeight="1" x14ac:dyDescent="0.25">
      <c r="A103" s="13" t="s">
        <v>33</v>
      </c>
      <c r="B103" s="14">
        <v>140</v>
      </c>
      <c r="C103" s="15">
        <f t="shared" si="6"/>
        <v>8.1442699243746364E-2</v>
      </c>
    </row>
    <row r="104" spans="1:3" ht="15.75" thickBot="1" x14ac:dyDescent="0.3">
      <c r="A104" s="33" t="s">
        <v>5</v>
      </c>
      <c r="B104" s="3">
        <f>SUM(B93:B103)</f>
        <v>1719</v>
      </c>
      <c r="C104" s="2"/>
    </row>
    <row r="114" ht="36.75" customHeight="1" x14ac:dyDescent="0.25"/>
    <row r="124" ht="36" customHeight="1" x14ac:dyDescent="0.25"/>
    <row r="130" ht="34.5" customHeight="1" x14ac:dyDescent="0.25"/>
    <row r="145" spans="1:1" ht="34.5" customHeight="1" x14ac:dyDescent="0.25"/>
    <row r="152" spans="1:1" ht="15.75" thickBot="1" x14ac:dyDescent="0.3"/>
    <row r="153" spans="1:1" x14ac:dyDescent="0.25">
      <c r="A153" s="46" t="s">
        <v>159</v>
      </c>
    </row>
    <row r="155" spans="1:1" x14ac:dyDescent="0.25">
      <c r="A155" s="30" t="s">
        <v>160</v>
      </c>
    </row>
  </sheetData>
  <mergeCells count="14">
    <mergeCell ref="A41:C41"/>
    <mergeCell ref="A47:C47"/>
    <mergeCell ref="A76:C76"/>
    <mergeCell ref="A91:C91"/>
    <mergeCell ref="A64:C64"/>
    <mergeCell ref="A1:F1"/>
    <mergeCell ref="A5:C5"/>
    <mergeCell ref="I5:J5"/>
    <mergeCell ref="A12:C12"/>
    <mergeCell ref="A24:C24"/>
    <mergeCell ref="A35:C35"/>
    <mergeCell ref="E5:G5"/>
    <mergeCell ref="E12:G12"/>
    <mergeCell ref="E24:G24"/>
  </mergeCell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Research Notes</vt:lpstr>
      <vt:lpstr>MA</vt:lpstr>
      <vt:lpstr>CLA Service Area Charts</vt:lpstr>
      <vt:lpstr>CLA Area Total</vt:lpstr>
      <vt:lpstr>1</vt:lpstr>
      <vt:lpstr>2</vt:lpstr>
      <vt:lpstr>3</vt:lpstr>
      <vt:lpstr>4</vt:lpstr>
      <vt:lpstr>5</vt:lpstr>
      <vt:lpstr>6</vt:lpstr>
      <vt:lpstr>7</vt:lpstr>
      <vt:lpstr>8</vt:lpstr>
      <vt:lpstr>9</vt:lpstr>
      <vt:lpstr>10</vt:lpstr>
      <vt:lpstr>11</vt:lpstr>
      <vt:lpstr>12</vt:lpstr>
      <vt:lpstr>'CLA Area Total'!Print_Area</vt:lpstr>
      <vt:lpstr>'CLA Service Area Charts'!Print_Area</vt:lpstr>
    </vt:vector>
  </TitlesOfParts>
  <Company>BRA/EDIC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danber</dc:creator>
  <cp:lastModifiedBy>Moriah Nelson</cp:lastModifiedBy>
  <cp:lastPrinted>2013-12-06T00:29:09Z</cp:lastPrinted>
  <dcterms:created xsi:type="dcterms:W3CDTF">2013-07-17T13:35:31Z</dcterms:created>
  <dcterms:modified xsi:type="dcterms:W3CDTF">2013-12-06T00:42:19Z</dcterms:modified>
</cp:coreProperties>
</file>